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10.1.1.111\椴法華支所\共通\02 市民福祉課\0７福祉\01高齢者福祉総合センター関係\01有料老人ホーム関係･･･重要\事業者公募関係\★R8～もと椴法華高齢者福祉総合センター公募要領関係\02_審査委員会\4_委員会開催\2_第１回（審査基準・公募要領の策定）\"/>
    </mc:Choice>
  </mc:AlternateContent>
  <xr:revisionPtr revIDLastSave="0" documentId="13_ncr:1_{68CC124D-BB6C-4801-91E9-C9EE632774DD}" xr6:coauthVersionLast="47" xr6:coauthVersionMax="47" xr10:uidLastSave="{00000000-0000-0000-0000-000000000000}"/>
  <bookViews>
    <workbookView xWindow="-98" yWindow="-98" windowWidth="21795" windowHeight="13875" tabRatio="874" activeTab="2" xr2:uid="{00000000-000D-0000-FFFF-FFFF00000000}"/>
  </bookViews>
  <sheets>
    <sheet name="【記載例】特定施設入居者生活介護" sheetId="23"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【記載例】特定施設入居者生活介護!$A$1:$BI$62</definedName>
    <definedName name="_xlnm.Print_Area" localSheetId="3">シフト記号表!$B$1:$N$52</definedName>
    <definedName name="_xlnm.Print_Area" localSheetId="4">記入方法!$A$1:$Q$66</definedName>
    <definedName name="_xlnm.Print_Area" localSheetId="2">特定施設入居者生活介護!$A$1:$BI$62</definedName>
    <definedName name="_xlnm.Print_Titles" localSheetId="0">【記載例】特定施設入居者生活介護!$1:$10</definedName>
    <definedName name="_xlnm.Print_Titles" localSheetId="2">特定施設入居者生活介護!$1:$10</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48" i="23" l="1"/>
  <c r="AX48" i="23"/>
  <c r="R57" i="23"/>
  <c r="R56" i="23"/>
  <c r="M56" i="23"/>
  <c r="AJ54" i="23"/>
  <c r="AH56" i="23" s="1"/>
  <c r="AO52" i="23"/>
  <c r="AC62" i="23" s="1"/>
  <c r="AL52" i="23"/>
  <c r="AJ52" i="23"/>
  <c r="Y52" i="23"/>
  <c r="M62" i="23" s="1"/>
  <c r="V52" i="23"/>
  <c r="M57" i="23" s="1"/>
  <c r="T52" i="23"/>
  <c r="AQ42" i="23"/>
  <c r="AP42" i="23"/>
  <c r="AO42" i="23"/>
  <c r="AN42" i="23"/>
  <c r="AM42" i="23"/>
  <c r="AL42" i="23"/>
  <c r="AK42" i="23"/>
  <c r="AJ42" i="23"/>
  <c r="AI42" i="23"/>
  <c r="AH42" i="23"/>
  <c r="AG42" i="23"/>
  <c r="AF42" i="23"/>
  <c r="AE42" i="23"/>
  <c r="AD42" i="23"/>
  <c r="AC42" i="23"/>
  <c r="AB42" i="23"/>
  <c r="AA42" i="23"/>
  <c r="Z42" i="23"/>
  <c r="Y42" i="23"/>
  <c r="X42" i="23"/>
  <c r="W42" i="23"/>
  <c r="V42" i="23"/>
  <c r="U42" i="23"/>
  <c r="T42" i="23"/>
  <c r="S42" i="23"/>
  <c r="R42" i="23"/>
  <c r="Q42" i="23"/>
  <c r="P42" i="23"/>
  <c r="J42" i="23"/>
  <c r="H42" i="23"/>
  <c r="AQ40" i="23"/>
  <c r="AP40" i="23"/>
  <c r="AO40" i="23"/>
  <c r="AN40" i="23"/>
  <c r="AM40" i="23"/>
  <c r="AL40" i="23"/>
  <c r="AK40" i="23"/>
  <c r="AJ40" i="23"/>
  <c r="AI40" i="23"/>
  <c r="AH40" i="23"/>
  <c r="AG40" i="23"/>
  <c r="AF40" i="23"/>
  <c r="AE40" i="23"/>
  <c r="AD40" i="23"/>
  <c r="AC40" i="23"/>
  <c r="AB40" i="23"/>
  <c r="AA40" i="23"/>
  <c r="Z40" i="23"/>
  <c r="Y40" i="23"/>
  <c r="X40" i="23"/>
  <c r="W40" i="23"/>
  <c r="V40" i="23"/>
  <c r="U40" i="23"/>
  <c r="T40" i="23"/>
  <c r="S40" i="23"/>
  <c r="R40" i="23"/>
  <c r="Q40" i="23"/>
  <c r="P40" i="23"/>
  <c r="J40" i="23"/>
  <c r="H40" i="23"/>
  <c r="AQ38" i="23"/>
  <c r="AP38" i="23"/>
  <c r="AO38" i="23"/>
  <c r="AN38" i="23"/>
  <c r="AM38" i="23"/>
  <c r="AL38" i="23"/>
  <c r="AK38" i="23"/>
  <c r="AJ38" i="23"/>
  <c r="AI38" i="23"/>
  <c r="AH38" i="23"/>
  <c r="AG38" i="23"/>
  <c r="AF38" i="23"/>
  <c r="AE38" i="23"/>
  <c r="AD38" i="23"/>
  <c r="AC38" i="23"/>
  <c r="AB38" i="23"/>
  <c r="AA38" i="23"/>
  <c r="Z38" i="23"/>
  <c r="Y38" i="23"/>
  <c r="X38" i="23"/>
  <c r="W38" i="23"/>
  <c r="V38" i="23"/>
  <c r="U38" i="23"/>
  <c r="T38" i="23"/>
  <c r="S38" i="23"/>
  <c r="R38" i="23"/>
  <c r="Q38" i="23"/>
  <c r="P38" i="23"/>
  <c r="J38" i="23"/>
  <c r="H38" i="23"/>
  <c r="AQ36" i="23"/>
  <c r="AP36" i="23"/>
  <c r="AO36" i="23"/>
  <c r="AN36" i="23"/>
  <c r="AM36" i="23"/>
  <c r="AL36" i="23"/>
  <c r="AK36" i="23"/>
  <c r="AJ36" i="23"/>
  <c r="AI36" i="23"/>
  <c r="AH36" i="23"/>
  <c r="AG36" i="23"/>
  <c r="AF36" i="23"/>
  <c r="AE36" i="23"/>
  <c r="AD36" i="23"/>
  <c r="AC36" i="23"/>
  <c r="AB36" i="23"/>
  <c r="AA36" i="23"/>
  <c r="Z36" i="23"/>
  <c r="Y36" i="23"/>
  <c r="X36" i="23"/>
  <c r="W36" i="23"/>
  <c r="V36" i="23"/>
  <c r="U36" i="23"/>
  <c r="T36" i="23"/>
  <c r="S36" i="23"/>
  <c r="R36" i="23"/>
  <c r="Q36" i="23"/>
  <c r="P36" i="23"/>
  <c r="J36" i="23"/>
  <c r="H36" i="23"/>
  <c r="AQ34" i="23"/>
  <c r="AP34" i="23"/>
  <c r="AO34" i="23"/>
  <c r="AN34" i="23"/>
  <c r="AM34" i="23"/>
  <c r="AL34" i="23"/>
  <c r="AK34" i="23"/>
  <c r="AJ34" i="23"/>
  <c r="AI34" i="23"/>
  <c r="AH34" i="23"/>
  <c r="AG34" i="23"/>
  <c r="AF34" i="23"/>
  <c r="AE34" i="23"/>
  <c r="AD34" i="23"/>
  <c r="AC34" i="23"/>
  <c r="AB34" i="23"/>
  <c r="AA34" i="23"/>
  <c r="Z34" i="23"/>
  <c r="Y34" i="23"/>
  <c r="X34" i="23"/>
  <c r="W34" i="23"/>
  <c r="V34" i="23"/>
  <c r="U34" i="23"/>
  <c r="T34" i="23"/>
  <c r="S34" i="23"/>
  <c r="R34" i="23"/>
  <c r="Q34" i="23"/>
  <c r="P34" i="23"/>
  <c r="J34" i="23"/>
  <c r="H34" i="23"/>
  <c r="AQ32" i="23"/>
  <c r="AP32" i="23"/>
  <c r="AO32" i="23"/>
  <c r="AN32" i="23"/>
  <c r="AM32" i="23"/>
  <c r="AL32" i="23"/>
  <c r="AK32" i="23"/>
  <c r="AJ32" i="23"/>
  <c r="AI32" i="23"/>
  <c r="AH32" i="23"/>
  <c r="AG32" i="23"/>
  <c r="AF32" i="23"/>
  <c r="AE32" i="23"/>
  <c r="AD32" i="23"/>
  <c r="AC32" i="23"/>
  <c r="AB32" i="23"/>
  <c r="AA32" i="23"/>
  <c r="Z32" i="23"/>
  <c r="Y32" i="23"/>
  <c r="X32" i="23"/>
  <c r="W32" i="23"/>
  <c r="V32" i="23"/>
  <c r="U32" i="23"/>
  <c r="T32" i="23"/>
  <c r="S32" i="23"/>
  <c r="R32" i="23"/>
  <c r="Q32" i="23"/>
  <c r="P32" i="23"/>
  <c r="J32" i="23"/>
  <c r="H32" i="23"/>
  <c r="AQ30" i="23"/>
  <c r="AP30" i="23"/>
  <c r="AO30" i="23"/>
  <c r="AN30" i="23"/>
  <c r="AM30" i="23"/>
  <c r="AL30" i="23"/>
  <c r="AK30" i="23"/>
  <c r="AJ30" i="23"/>
  <c r="AI30" i="23"/>
  <c r="AH30" i="23"/>
  <c r="AG30" i="23"/>
  <c r="AF30" i="23"/>
  <c r="AE30" i="23"/>
  <c r="AD30" i="23"/>
  <c r="AC30" i="23"/>
  <c r="AB30" i="23"/>
  <c r="AA30" i="23"/>
  <c r="Z30" i="23"/>
  <c r="Y30" i="23"/>
  <c r="X30" i="23"/>
  <c r="W30" i="23"/>
  <c r="V30" i="23"/>
  <c r="U30" i="23"/>
  <c r="T30" i="23"/>
  <c r="S30" i="23"/>
  <c r="R30" i="23"/>
  <c r="Q30" i="23"/>
  <c r="P30" i="23"/>
  <c r="J30" i="23"/>
  <c r="H30" i="23"/>
  <c r="AQ28" i="23"/>
  <c r="AP28" i="23"/>
  <c r="AO28" i="23"/>
  <c r="AN28" i="23"/>
  <c r="AM28" i="23"/>
  <c r="AL28" i="23"/>
  <c r="AK28" i="23"/>
  <c r="AJ28" i="23"/>
  <c r="AI28" i="23"/>
  <c r="AH28" i="23"/>
  <c r="AG28" i="23"/>
  <c r="AF28" i="23"/>
  <c r="AE28" i="23"/>
  <c r="AD28" i="23"/>
  <c r="AC28" i="23"/>
  <c r="AB28" i="23"/>
  <c r="AA28" i="23"/>
  <c r="Z28" i="23"/>
  <c r="Y28" i="23"/>
  <c r="X28" i="23"/>
  <c r="W28" i="23"/>
  <c r="V28" i="23"/>
  <c r="U28" i="23"/>
  <c r="T28" i="23"/>
  <c r="S28" i="23"/>
  <c r="R28" i="23"/>
  <c r="Q28" i="23"/>
  <c r="P28" i="23"/>
  <c r="J28" i="23"/>
  <c r="H28" i="23"/>
  <c r="AQ26" i="23"/>
  <c r="AP26" i="23"/>
  <c r="AO26" i="23"/>
  <c r="AN26" i="23"/>
  <c r="AM26" i="23"/>
  <c r="AL26" i="23"/>
  <c r="AK26" i="23"/>
  <c r="AJ26" i="23"/>
  <c r="AI26" i="23"/>
  <c r="AH26" i="23"/>
  <c r="AG26" i="23"/>
  <c r="AF26" i="23"/>
  <c r="AE26" i="23"/>
  <c r="AD26" i="23"/>
  <c r="AC26" i="23"/>
  <c r="AB26" i="23"/>
  <c r="AA26" i="23"/>
  <c r="Z26" i="23"/>
  <c r="Y26" i="23"/>
  <c r="X26" i="23"/>
  <c r="W26" i="23"/>
  <c r="V26" i="23"/>
  <c r="U26" i="23"/>
  <c r="T26" i="23"/>
  <c r="S26" i="23"/>
  <c r="R26" i="23"/>
  <c r="Q26" i="23"/>
  <c r="P26" i="23"/>
  <c r="J26" i="23"/>
  <c r="H26" i="23"/>
  <c r="AQ24" i="23"/>
  <c r="AP24" i="23"/>
  <c r="AO24" i="23"/>
  <c r="AN24" i="23"/>
  <c r="AM24" i="23"/>
  <c r="AL24" i="23"/>
  <c r="AK24" i="23"/>
  <c r="AJ24" i="23"/>
  <c r="AI24" i="23"/>
  <c r="AH24" i="23"/>
  <c r="AG24" i="23"/>
  <c r="AF24" i="23"/>
  <c r="AE24" i="23"/>
  <c r="AD24" i="23"/>
  <c r="AC24" i="23"/>
  <c r="AB24" i="23"/>
  <c r="AA24" i="23"/>
  <c r="Z24" i="23"/>
  <c r="Y24" i="23"/>
  <c r="X24" i="23"/>
  <c r="W24" i="23"/>
  <c r="V24" i="23"/>
  <c r="U24" i="23"/>
  <c r="T24" i="23"/>
  <c r="S24" i="23"/>
  <c r="R24" i="23"/>
  <c r="Q24" i="23"/>
  <c r="P24" i="23"/>
  <c r="J24" i="23"/>
  <c r="H24" i="23"/>
  <c r="AQ22" i="23"/>
  <c r="AP22" i="23"/>
  <c r="AO22" i="23"/>
  <c r="AN22" i="23"/>
  <c r="AM22" i="23"/>
  <c r="AL22" i="23"/>
  <c r="AK22" i="23"/>
  <c r="AJ22" i="23"/>
  <c r="AI22" i="23"/>
  <c r="AH22" i="23"/>
  <c r="AG22" i="23"/>
  <c r="AF22" i="23"/>
  <c r="AE22" i="23"/>
  <c r="AD22" i="23"/>
  <c r="AC22" i="23"/>
  <c r="AB22" i="23"/>
  <c r="AA22" i="23"/>
  <c r="Z22" i="23"/>
  <c r="Y22" i="23"/>
  <c r="X22" i="23"/>
  <c r="W22" i="23"/>
  <c r="V22" i="23"/>
  <c r="U22" i="23"/>
  <c r="T22" i="23"/>
  <c r="S22" i="23"/>
  <c r="R22" i="23"/>
  <c r="Q22" i="23"/>
  <c r="P22" i="23"/>
  <c r="J22" i="23"/>
  <c r="H22" i="23"/>
  <c r="AQ20" i="23"/>
  <c r="AP20" i="23"/>
  <c r="AO20" i="23"/>
  <c r="AN20" i="23"/>
  <c r="AM20" i="23"/>
  <c r="AL20" i="23"/>
  <c r="AK20" i="23"/>
  <c r="AJ20" i="23"/>
  <c r="AI20" i="23"/>
  <c r="AH20" i="23"/>
  <c r="AG20" i="23"/>
  <c r="AF20" i="23"/>
  <c r="AE20" i="23"/>
  <c r="AD20" i="23"/>
  <c r="AC20" i="23"/>
  <c r="AB20" i="23"/>
  <c r="AA20" i="23"/>
  <c r="Z20" i="23"/>
  <c r="Y20" i="23"/>
  <c r="X20" i="23"/>
  <c r="W20" i="23"/>
  <c r="V20" i="23"/>
  <c r="U20" i="23"/>
  <c r="T20" i="23"/>
  <c r="S20" i="23"/>
  <c r="R20" i="23"/>
  <c r="Q20" i="23"/>
  <c r="P20" i="23"/>
  <c r="J20" i="23"/>
  <c r="H20" i="23"/>
  <c r="AQ18" i="23"/>
  <c r="AP18" i="23"/>
  <c r="AO18" i="23"/>
  <c r="AN18" i="23"/>
  <c r="AM18" i="23"/>
  <c r="AL18" i="23"/>
  <c r="AK18" i="23"/>
  <c r="AJ18" i="23"/>
  <c r="AI18" i="23"/>
  <c r="AH18" i="23"/>
  <c r="AG18" i="23"/>
  <c r="AF18" i="23"/>
  <c r="AE18" i="23"/>
  <c r="AD18" i="23"/>
  <c r="AC18" i="23"/>
  <c r="AB18" i="23"/>
  <c r="AA18" i="23"/>
  <c r="Z18" i="23"/>
  <c r="Y18" i="23"/>
  <c r="X18" i="23"/>
  <c r="W18" i="23"/>
  <c r="V18" i="23"/>
  <c r="U18" i="23"/>
  <c r="T18" i="23"/>
  <c r="S18" i="23"/>
  <c r="R18" i="23"/>
  <c r="Q18" i="23"/>
  <c r="P18" i="23"/>
  <c r="J18" i="23"/>
  <c r="H18" i="23"/>
  <c r="AQ16" i="23"/>
  <c r="AP16" i="23"/>
  <c r="AO16" i="23"/>
  <c r="AN16" i="23"/>
  <c r="AM16" i="23"/>
  <c r="AL16" i="23"/>
  <c r="AK16" i="23"/>
  <c r="AJ16" i="23"/>
  <c r="AI16" i="23"/>
  <c r="AH16" i="23"/>
  <c r="AG16" i="23"/>
  <c r="AF16" i="23"/>
  <c r="AE16" i="23"/>
  <c r="AD16" i="23"/>
  <c r="AC16" i="23"/>
  <c r="AB16" i="23"/>
  <c r="AA16" i="23"/>
  <c r="Z16" i="23"/>
  <c r="Y16" i="23"/>
  <c r="X16" i="23"/>
  <c r="W16" i="23"/>
  <c r="V16" i="23"/>
  <c r="U16" i="23"/>
  <c r="T16" i="23"/>
  <c r="S16" i="23"/>
  <c r="R16" i="23"/>
  <c r="Q16" i="23"/>
  <c r="P16" i="23"/>
  <c r="J16" i="23"/>
  <c r="H16" i="23"/>
  <c r="AQ14" i="23"/>
  <c r="AP14" i="23"/>
  <c r="AO14" i="23"/>
  <c r="AN14" i="23"/>
  <c r="AM14" i="23"/>
  <c r="AL14" i="23"/>
  <c r="AK14" i="23"/>
  <c r="AJ14" i="23"/>
  <c r="AI14" i="23"/>
  <c r="AH14" i="23"/>
  <c r="AG14" i="23"/>
  <c r="AF14" i="23"/>
  <c r="AE14" i="23"/>
  <c r="AD14" i="23"/>
  <c r="AC14" i="23"/>
  <c r="AB14" i="23"/>
  <c r="AA14" i="23"/>
  <c r="Z14" i="23"/>
  <c r="Y14" i="23"/>
  <c r="X14" i="23"/>
  <c r="W14" i="23"/>
  <c r="V14" i="23"/>
  <c r="U14" i="23"/>
  <c r="T14" i="23"/>
  <c r="S14" i="23"/>
  <c r="R14" i="23"/>
  <c r="Q14" i="23"/>
  <c r="P14" i="23"/>
  <c r="J14" i="23"/>
  <c r="H14" i="23"/>
  <c r="AQ12" i="23"/>
  <c r="AP12" i="23"/>
  <c r="AO12" i="23"/>
  <c r="AN12" i="23"/>
  <c r="AM12" i="23"/>
  <c r="AL12" i="23"/>
  <c r="AK12" i="23"/>
  <c r="AJ12" i="23"/>
  <c r="AI12" i="23"/>
  <c r="AH12" i="23"/>
  <c r="AG12" i="23"/>
  <c r="AF12" i="23"/>
  <c r="AE12" i="23"/>
  <c r="AD12" i="23"/>
  <c r="AC12" i="23"/>
  <c r="AB12" i="23"/>
  <c r="AA12" i="23"/>
  <c r="Z12" i="23"/>
  <c r="Y12" i="23"/>
  <c r="X12" i="23"/>
  <c r="W12" i="23"/>
  <c r="V12" i="23"/>
  <c r="U12" i="23"/>
  <c r="T12" i="23"/>
  <c r="S12" i="23"/>
  <c r="R12" i="23"/>
  <c r="Q12" i="23"/>
  <c r="P12" i="23"/>
  <c r="J12" i="23"/>
  <c r="H12" i="23"/>
  <c r="D11" i="23"/>
  <c r="D13" i="23" s="1"/>
  <c r="D15" i="23" s="1"/>
  <c r="D17" i="23" s="1"/>
  <c r="D19" i="23" s="1"/>
  <c r="D21" i="23" s="1"/>
  <c r="D23" i="23" s="1"/>
  <c r="D25" i="23" s="1"/>
  <c r="D27" i="23" s="1"/>
  <c r="D29" i="23" s="1"/>
  <c r="D31" i="23" s="1"/>
  <c r="D33" i="23" s="1"/>
  <c r="D35" i="23" s="1"/>
  <c r="D37" i="23" s="1"/>
  <c r="D39" i="23" s="1"/>
  <c r="D41" i="23" s="1"/>
  <c r="AQ9" i="23"/>
  <c r="AP9" i="23"/>
  <c r="AO9" i="23"/>
  <c r="AN9" i="23"/>
  <c r="AM9" i="23"/>
  <c r="AL9" i="23"/>
  <c r="AK9" i="23"/>
  <c r="AJ9" i="23"/>
  <c r="AI9" i="23"/>
  <c r="AH9" i="23"/>
  <c r="AG9" i="23"/>
  <c r="AF9" i="23"/>
  <c r="AE9" i="23"/>
  <c r="AD9" i="23"/>
  <c r="AC9" i="23"/>
  <c r="AB9" i="23"/>
  <c r="AA9" i="23"/>
  <c r="Z9" i="23"/>
  <c r="Y9" i="23"/>
  <c r="X9" i="23"/>
  <c r="W9" i="23"/>
  <c r="V9" i="23"/>
  <c r="U9" i="23"/>
  <c r="T9" i="23"/>
  <c r="S9" i="23"/>
  <c r="R9" i="23"/>
  <c r="Q9" i="23"/>
  <c r="P9" i="23"/>
  <c r="AE49" i="23" l="1"/>
  <c r="W57" i="23"/>
  <c r="R62" i="23" s="1"/>
  <c r="W62" i="23" s="1"/>
  <c r="AS48" i="23" s="1"/>
  <c r="AR32" i="23"/>
  <c r="AT32" i="23" s="1"/>
  <c r="AR40" i="23"/>
  <c r="AT40" i="23" s="1"/>
  <c r="Q50" i="23"/>
  <c r="AC56" i="23"/>
  <c r="AC57" i="23"/>
  <c r="AG49" i="23"/>
  <c r="AH57" i="23"/>
  <c r="AR42" i="23"/>
  <c r="AT42" i="23" s="1"/>
  <c r="AR38" i="23"/>
  <c r="AT38" i="23" s="1"/>
  <c r="AG50" i="23" s="1"/>
  <c r="AR36" i="23"/>
  <c r="AT36" i="23" s="1"/>
  <c r="AR34" i="23"/>
  <c r="AT34" i="23" s="1"/>
  <c r="AR30" i="23"/>
  <c r="AT30" i="23" s="1"/>
  <c r="AR28" i="23"/>
  <c r="AT28" i="23" s="1"/>
  <c r="AR26" i="23"/>
  <c r="AT26" i="23" s="1"/>
  <c r="AR24" i="23"/>
  <c r="AT24" i="23" s="1"/>
  <c r="AR22" i="23"/>
  <c r="AT22" i="23" s="1"/>
  <c r="AR20" i="23"/>
  <c r="AT20" i="23" s="1"/>
  <c r="AR18" i="23"/>
  <c r="AT18" i="23" s="1"/>
  <c r="AR16" i="23"/>
  <c r="AT16" i="23" s="1"/>
  <c r="AR14" i="23"/>
  <c r="AT14" i="23" s="1"/>
  <c r="AR12" i="23"/>
  <c r="AT12" i="23" s="1"/>
  <c r="O50" i="23"/>
  <c r="O51" i="23"/>
  <c r="Q51" i="23"/>
  <c r="AE51" i="23"/>
  <c r="AG51" i="23"/>
  <c r="O49" i="23"/>
  <c r="Q49" i="23"/>
  <c r="Q48" i="23" l="1"/>
  <c r="Q52" i="23" s="1"/>
  <c r="AG48" i="23"/>
  <c r="AG52" i="23" s="1"/>
  <c r="AM57" i="23"/>
  <c r="AH62" i="23" s="1"/>
  <c r="AM62" i="23" s="1"/>
  <c r="AE50" i="23"/>
  <c r="AE48" i="23"/>
  <c r="O48" i="23"/>
  <c r="O52" i="23" s="1"/>
  <c r="AE52" i="23" l="1"/>
  <c r="Q57" i="21"/>
  <c r="P12" i="21"/>
  <c r="Q12" i="21"/>
  <c r="Q56" i="21" l="1"/>
  <c r="L56" i="21"/>
  <c r="AI54" i="21"/>
  <c r="AN52" i="21"/>
  <c r="AB62" i="21" s="1"/>
  <c r="AK52" i="21"/>
  <c r="AI52" i="21"/>
  <c r="X52" i="21"/>
  <c r="L62" i="21" s="1"/>
  <c r="U52" i="21"/>
  <c r="L57" i="21" s="1"/>
  <c r="V57" i="21" s="1"/>
  <c r="Q62" i="21" s="1"/>
  <c r="S52" i="21"/>
  <c r="AQ42" i="21"/>
  <c r="AP42" i="21"/>
  <c r="AO42" i="21"/>
  <c r="AN42" i="21"/>
  <c r="AM42" i="21"/>
  <c r="AL42" i="21"/>
  <c r="AK42" i="21"/>
  <c r="AJ42" i="21"/>
  <c r="AI42" i="21"/>
  <c r="AH42" i="21"/>
  <c r="AG42" i="21"/>
  <c r="AF42" i="21"/>
  <c r="AE42" i="21"/>
  <c r="AD42" i="21"/>
  <c r="AC42" i="21"/>
  <c r="AB42" i="21"/>
  <c r="AA42" i="21"/>
  <c r="Z42" i="21"/>
  <c r="Y42" i="21"/>
  <c r="X42" i="21"/>
  <c r="W42" i="21"/>
  <c r="V42" i="21"/>
  <c r="U42" i="21"/>
  <c r="T42" i="21"/>
  <c r="S42" i="21"/>
  <c r="R42" i="21"/>
  <c r="Q42" i="21"/>
  <c r="P42" i="21"/>
  <c r="J42" i="21"/>
  <c r="H42" i="21"/>
  <c r="AQ40" i="21"/>
  <c r="AP40" i="21"/>
  <c r="AO40" i="21"/>
  <c r="AN40" i="21"/>
  <c r="AM40" i="21"/>
  <c r="AL40" i="21"/>
  <c r="AK40" i="21"/>
  <c r="AJ40" i="21"/>
  <c r="AI40" i="21"/>
  <c r="AH40" i="21"/>
  <c r="AG40" i="21"/>
  <c r="AF40" i="21"/>
  <c r="AE40" i="21"/>
  <c r="AD40" i="21"/>
  <c r="AC40" i="21"/>
  <c r="AB40" i="21"/>
  <c r="AA40" i="21"/>
  <c r="Z40" i="21"/>
  <c r="Y40" i="21"/>
  <c r="X40" i="21"/>
  <c r="W40" i="21"/>
  <c r="V40" i="21"/>
  <c r="U40" i="21"/>
  <c r="T40" i="21"/>
  <c r="S40" i="21"/>
  <c r="R40" i="21"/>
  <c r="Q40" i="21"/>
  <c r="P40" i="21"/>
  <c r="J40" i="21"/>
  <c r="H40" i="21"/>
  <c r="AQ38" i="21"/>
  <c r="AP38" i="21"/>
  <c r="AO38" i="21"/>
  <c r="AN38" i="21"/>
  <c r="AM38" i="21"/>
  <c r="AL38" i="21"/>
  <c r="AK38" i="21"/>
  <c r="AJ38" i="21"/>
  <c r="AI38" i="21"/>
  <c r="AH38" i="21"/>
  <c r="AG38" i="21"/>
  <c r="AF38" i="21"/>
  <c r="AE38" i="21"/>
  <c r="AD38" i="21"/>
  <c r="AC38" i="21"/>
  <c r="AB38" i="21"/>
  <c r="AA38" i="21"/>
  <c r="Z38" i="21"/>
  <c r="Y38" i="21"/>
  <c r="X38" i="21"/>
  <c r="W38" i="21"/>
  <c r="V38" i="21"/>
  <c r="U38" i="21"/>
  <c r="T38" i="21"/>
  <c r="S38" i="21"/>
  <c r="R38" i="21"/>
  <c r="Q38" i="21"/>
  <c r="P38" i="21"/>
  <c r="J38" i="21"/>
  <c r="H38"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R36" i="21"/>
  <c r="Q36" i="21"/>
  <c r="P36" i="21"/>
  <c r="J36" i="21"/>
  <c r="H36" i="21"/>
  <c r="AQ34" i="21"/>
  <c r="AP34" i="21"/>
  <c r="AO34" i="21"/>
  <c r="AN34" i="21"/>
  <c r="AM34" i="21"/>
  <c r="AL34" i="21"/>
  <c r="AK34" i="21"/>
  <c r="AJ34" i="21"/>
  <c r="AI34" i="21"/>
  <c r="AH34" i="21"/>
  <c r="AG34" i="21"/>
  <c r="AF34" i="21"/>
  <c r="AE34" i="21"/>
  <c r="AD34" i="21"/>
  <c r="AC34" i="21"/>
  <c r="AB34" i="21"/>
  <c r="AA34" i="21"/>
  <c r="Z34" i="21"/>
  <c r="Y34" i="21"/>
  <c r="X34" i="21"/>
  <c r="W34" i="21"/>
  <c r="V34" i="21"/>
  <c r="U34" i="21"/>
  <c r="T34" i="21"/>
  <c r="S34" i="21"/>
  <c r="R34" i="21"/>
  <c r="Q34" i="21"/>
  <c r="P34" i="21"/>
  <c r="J34" i="21"/>
  <c r="H34" i="21"/>
  <c r="AQ32" i="21"/>
  <c r="AP32" i="21"/>
  <c r="AO32" i="21"/>
  <c r="AN32" i="21"/>
  <c r="AM32" i="21"/>
  <c r="AL32" i="21"/>
  <c r="AK32" i="21"/>
  <c r="AJ32" i="21"/>
  <c r="AI32" i="21"/>
  <c r="AH32" i="21"/>
  <c r="AG32" i="21"/>
  <c r="AF32" i="21"/>
  <c r="AE32" i="21"/>
  <c r="AD32" i="21"/>
  <c r="AC32" i="21"/>
  <c r="AB32" i="21"/>
  <c r="AA32" i="21"/>
  <c r="Z32" i="21"/>
  <c r="Y32" i="21"/>
  <c r="X32" i="21"/>
  <c r="W32" i="21"/>
  <c r="V32" i="21"/>
  <c r="U32" i="21"/>
  <c r="T32" i="21"/>
  <c r="S32" i="21"/>
  <c r="R32" i="21"/>
  <c r="Q32" i="21"/>
  <c r="P32" i="21"/>
  <c r="J32" i="21"/>
  <c r="H32" i="21"/>
  <c r="AQ30" i="21"/>
  <c r="AP30" i="21"/>
  <c r="AO30" i="21"/>
  <c r="AN30" i="21"/>
  <c r="AM30" i="21"/>
  <c r="AL30" i="21"/>
  <c r="AK30" i="21"/>
  <c r="AJ30" i="21"/>
  <c r="AI30" i="21"/>
  <c r="AH30" i="21"/>
  <c r="AG30" i="21"/>
  <c r="AF30" i="21"/>
  <c r="AE30" i="21"/>
  <c r="AD30" i="21"/>
  <c r="AC30" i="21"/>
  <c r="AB30" i="21"/>
  <c r="AA30" i="21"/>
  <c r="Z30" i="21"/>
  <c r="Y30" i="21"/>
  <c r="X30" i="21"/>
  <c r="W30" i="21"/>
  <c r="V30" i="21"/>
  <c r="U30" i="21"/>
  <c r="T30" i="21"/>
  <c r="S30" i="21"/>
  <c r="R30" i="21"/>
  <c r="Q30" i="21"/>
  <c r="P30" i="21"/>
  <c r="J30" i="21"/>
  <c r="H30" i="21"/>
  <c r="AQ28" i="21"/>
  <c r="AP28" i="21"/>
  <c r="AO28" i="21"/>
  <c r="AN28" i="21"/>
  <c r="AM28" i="21"/>
  <c r="AL28" i="21"/>
  <c r="AK28" i="21"/>
  <c r="AJ28" i="21"/>
  <c r="AI28" i="21"/>
  <c r="AH28" i="21"/>
  <c r="AG28" i="21"/>
  <c r="AF28" i="21"/>
  <c r="AE28" i="21"/>
  <c r="AD28" i="21"/>
  <c r="AC28" i="21"/>
  <c r="AB28" i="21"/>
  <c r="AA28" i="21"/>
  <c r="Z28" i="21"/>
  <c r="Y28" i="21"/>
  <c r="X28" i="21"/>
  <c r="W28" i="21"/>
  <c r="V28" i="21"/>
  <c r="U28" i="21"/>
  <c r="T28" i="21"/>
  <c r="S28" i="21"/>
  <c r="R28" i="21"/>
  <c r="Q28" i="21"/>
  <c r="P28" i="21"/>
  <c r="J28" i="21"/>
  <c r="H28"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J26" i="21"/>
  <c r="H26"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R24" i="21"/>
  <c r="Q24" i="21"/>
  <c r="P24" i="21"/>
  <c r="J24" i="21"/>
  <c r="H24" i="21"/>
  <c r="AQ22" i="21"/>
  <c r="AP22" i="21"/>
  <c r="AO22" i="21"/>
  <c r="AN22" i="21"/>
  <c r="AM22" i="21"/>
  <c r="AL22" i="21"/>
  <c r="AK22" i="21"/>
  <c r="AJ22" i="21"/>
  <c r="AI22" i="21"/>
  <c r="AH22" i="21"/>
  <c r="AG22" i="21"/>
  <c r="AF22" i="21"/>
  <c r="AE22" i="21"/>
  <c r="AD22" i="21"/>
  <c r="AC22" i="21"/>
  <c r="AB22" i="21"/>
  <c r="AA22" i="21"/>
  <c r="Z22" i="21"/>
  <c r="Y22" i="21"/>
  <c r="X22" i="21"/>
  <c r="W22" i="21"/>
  <c r="V22" i="21"/>
  <c r="U22" i="21"/>
  <c r="T22" i="21"/>
  <c r="S22" i="21"/>
  <c r="R22" i="21"/>
  <c r="Q22" i="21"/>
  <c r="P22" i="21"/>
  <c r="J22" i="21"/>
  <c r="H22" i="21"/>
  <c r="AQ20" i="21"/>
  <c r="AP20" i="21"/>
  <c r="AO20" i="21"/>
  <c r="AN20" i="21"/>
  <c r="AM20" i="21"/>
  <c r="AL20" i="21"/>
  <c r="AK20" i="21"/>
  <c r="AJ20" i="21"/>
  <c r="AI20" i="21"/>
  <c r="AH20" i="21"/>
  <c r="AG20" i="21"/>
  <c r="AF20" i="21"/>
  <c r="AE20" i="21"/>
  <c r="AD20" i="21"/>
  <c r="AC20" i="21"/>
  <c r="AB20" i="21"/>
  <c r="AA20" i="21"/>
  <c r="Z20" i="21"/>
  <c r="Y20" i="21"/>
  <c r="X20" i="21"/>
  <c r="W20" i="21"/>
  <c r="V20" i="21"/>
  <c r="U20" i="21"/>
  <c r="T20" i="21"/>
  <c r="S20" i="21"/>
  <c r="R20" i="21"/>
  <c r="Q20" i="21"/>
  <c r="P20" i="21"/>
  <c r="J20" i="21"/>
  <c r="H20" i="21"/>
  <c r="AQ18" i="21"/>
  <c r="AP18" i="21"/>
  <c r="AO18" i="21"/>
  <c r="AN18" i="21"/>
  <c r="AM18" i="21"/>
  <c r="AL18" i="21"/>
  <c r="AK18" i="21"/>
  <c r="AJ18" i="21"/>
  <c r="AI18" i="21"/>
  <c r="AH18" i="21"/>
  <c r="AG18" i="21"/>
  <c r="AF18" i="21"/>
  <c r="AE18" i="21"/>
  <c r="AD18" i="21"/>
  <c r="AC18" i="21"/>
  <c r="AB18" i="21"/>
  <c r="AA18" i="21"/>
  <c r="Z18" i="21"/>
  <c r="Y18" i="21"/>
  <c r="X18" i="21"/>
  <c r="W18" i="21"/>
  <c r="V18" i="21"/>
  <c r="U18" i="21"/>
  <c r="T18" i="21"/>
  <c r="S18" i="21"/>
  <c r="R18" i="21"/>
  <c r="Q18" i="21"/>
  <c r="P18" i="21"/>
  <c r="J18" i="21"/>
  <c r="H18" i="21"/>
  <c r="AQ16" i="21"/>
  <c r="AP16" i="21"/>
  <c r="AO16" i="21"/>
  <c r="AN16" i="21"/>
  <c r="AM16" i="21"/>
  <c r="AL16" i="21"/>
  <c r="AK16" i="21"/>
  <c r="AJ16" i="21"/>
  <c r="AI16" i="21"/>
  <c r="AH16" i="21"/>
  <c r="AG16" i="21"/>
  <c r="AF16" i="21"/>
  <c r="AE16" i="21"/>
  <c r="AD16" i="21"/>
  <c r="AC16" i="21"/>
  <c r="AB16" i="21"/>
  <c r="AA16" i="21"/>
  <c r="Z16" i="21"/>
  <c r="Y16" i="21"/>
  <c r="X16" i="21"/>
  <c r="W16" i="21"/>
  <c r="V16" i="21"/>
  <c r="U16" i="21"/>
  <c r="T16" i="21"/>
  <c r="S16" i="21"/>
  <c r="R16" i="21"/>
  <c r="Q16" i="21"/>
  <c r="P16" i="21"/>
  <c r="J16" i="21"/>
  <c r="H16" i="21"/>
  <c r="AQ14" i="21"/>
  <c r="AP14" i="21"/>
  <c r="AO14" i="21"/>
  <c r="AN14" i="21"/>
  <c r="AM14" i="21"/>
  <c r="AL14" i="21"/>
  <c r="AK14" i="21"/>
  <c r="AJ14" i="21"/>
  <c r="AI14" i="21"/>
  <c r="AH14" i="21"/>
  <c r="AG14" i="21"/>
  <c r="AF14" i="21"/>
  <c r="AE14" i="21"/>
  <c r="AD14" i="21"/>
  <c r="AC14" i="21"/>
  <c r="AB14" i="21"/>
  <c r="AA14" i="21"/>
  <c r="Z14" i="21"/>
  <c r="Y14" i="21"/>
  <c r="X14" i="21"/>
  <c r="W14" i="21"/>
  <c r="V14" i="21"/>
  <c r="U14" i="21"/>
  <c r="T14" i="21"/>
  <c r="S14" i="21"/>
  <c r="R14" i="21"/>
  <c r="Q14" i="21"/>
  <c r="P14" i="21"/>
  <c r="J14" i="21"/>
  <c r="H14" i="21"/>
  <c r="AQ12" i="21"/>
  <c r="AP12" i="21"/>
  <c r="AO12" i="21"/>
  <c r="AN12" i="21"/>
  <c r="AM12" i="21"/>
  <c r="AL12" i="21"/>
  <c r="AK12" i="21"/>
  <c r="AJ12" i="21"/>
  <c r="AI12" i="21"/>
  <c r="AH12" i="21"/>
  <c r="AG12" i="21"/>
  <c r="AF12" i="21"/>
  <c r="AE12" i="21"/>
  <c r="AD12" i="21"/>
  <c r="AC12" i="21"/>
  <c r="AB12" i="21"/>
  <c r="AA12" i="21"/>
  <c r="Z12" i="21"/>
  <c r="Y12" i="21"/>
  <c r="X12" i="21"/>
  <c r="W12" i="21"/>
  <c r="V12" i="21"/>
  <c r="U12" i="21"/>
  <c r="T12" i="21"/>
  <c r="S12" i="21"/>
  <c r="R12" i="21"/>
  <c r="J12" i="21"/>
  <c r="H12" i="21"/>
  <c r="D11" i="21"/>
  <c r="D13" i="21" s="1"/>
  <c r="D15" i="21" s="1"/>
  <c r="D17" i="21" s="1"/>
  <c r="D19" i="21" s="1"/>
  <c r="D21" i="21" s="1"/>
  <c r="D23" i="21" s="1"/>
  <c r="D25" i="21" s="1"/>
  <c r="D27" i="21" s="1"/>
  <c r="D29" i="21" s="1"/>
  <c r="D31" i="21" s="1"/>
  <c r="D33" i="21" s="1"/>
  <c r="D35" i="21" s="1"/>
  <c r="D37" i="21" s="1"/>
  <c r="D39" i="21" s="1"/>
  <c r="D41" i="21" s="1"/>
  <c r="AP9" i="21"/>
  <c r="AB56" i="21" l="1"/>
  <c r="AG57" i="21"/>
  <c r="AR38" i="21"/>
  <c r="AT38" i="21" s="1"/>
  <c r="AR18" i="21"/>
  <c r="AT18" i="21" s="1"/>
  <c r="AR26" i="21"/>
  <c r="AT26" i="21" s="1"/>
  <c r="AR34" i="21"/>
  <c r="AT34" i="21" s="1"/>
  <c r="AR42" i="21"/>
  <c r="AT42" i="21" s="1"/>
  <c r="AR20" i="21"/>
  <c r="AT20" i="21" s="1"/>
  <c r="AR30" i="21"/>
  <c r="AT30" i="21" s="1"/>
  <c r="AR28" i="21"/>
  <c r="AT28" i="21" s="1"/>
  <c r="AR24" i="21"/>
  <c r="AT24" i="21" s="1"/>
  <c r="AR32" i="21"/>
  <c r="AT32" i="21" s="1"/>
  <c r="AR40" i="21"/>
  <c r="AT40" i="21" s="1"/>
  <c r="AR14" i="21"/>
  <c r="AT14" i="21" s="1"/>
  <c r="AR22" i="21"/>
  <c r="AT22" i="21" s="1"/>
  <c r="AR36" i="21"/>
  <c r="AT36" i="21" s="1"/>
  <c r="AR12" i="21"/>
  <c r="AT12" i="21" s="1"/>
  <c r="AR16" i="21"/>
  <c r="AT16" i="21" s="1"/>
  <c r="AF51" i="21"/>
  <c r="AF50" i="21"/>
  <c r="AF49" i="21"/>
  <c r="AF48" i="21"/>
  <c r="AD51" i="21"/>
  <c r="AD50" i="21"/>
  <c r="N50" i="21"/>
  <c r="P51" i="21"/>
  <c r="P48" i="21"/>
  <c r="AD49" i="21"/>
  <c r="N49" i="21"/>
  <c r="P49" i="21"/>
  <c r="N51" i="21"/>
  <c r="AD48" i="21"/>
  <c r="N48" i="21"/>
  <c r="P50" i="21"/>
  <c r="AK9" i="21"/>
  <c r="AE9" i="21"/>
  <c r="AC9" i="21"/>
  <c r="Q9" i="21"/>
  <c r="Y9" i="21"/>
  <c r="AG9" i="21"/>
  <c r="AO9" i="21"/>
  <c r="AB57" i="21"/>
  <c r="U9" i="21"/>
  <c r="W9" i="21"/>
  <c r="AM9" i="21"/>
  <c r="S9" i="21"/>
  <c r="AA9" i="21"/>
  <c r="AI9" i="21"/>
  <c r="AQ9" i="21"/>
  <c r="P9" i="21"/>
  <c r="T9" i="21"/>
  <c r="X9" i="21"/>
  <c r="AB9" i="21"/>
  <c r="AF9" i="21"/>
  <c r="AJ9" i="21"/>
  <c r="AN9" i="21"/>
  <c r="R9" i="21"/>
  <c r="V9" i="21"/>
  <c r="Z9" i="21"/>
  <c r="AD9" i="21"/>
  <c r="AH9" i="21"/>
  <c r="AL9" i="21"/>
  <c r="V62" i="21"/>
  <c r="AR48" i="21" s="1"/>
  <c r="AG56" i="21"/>
  <c r="AL57" i="21" l="1"/>
  <c r="AG62" i="21" s="1"/>
  <c r="AL62" i="21" s="1"/>
  <c r="AW48" i="21" s="1"/>
  <c r="BA48" i="21" s="1"/>
  <c r="AD52" i="21"/>
  <c r="N52" i="21"/>
  <c r="P52" i="21"/>
  <c r="AF52"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L11" i="16" l="1"/>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L41" i="16"/>
</calcChain>
</file>

<file path=xl/sharedStrings.xml><?xml version="1.0" encoding="utf-8"?>
<sst xmlns="http://schemas.openxmlformats.org/spreadsheetml/2006/main" count="1325" uniqueCount="218">
  <si>
    <t>従業者の勤務の体制及び勤務形態一覧表　</t>
  </si>
  <si>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</si>
  <si>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</si>
  <si>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</si>
  <si>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</si>
  <si>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</si>
  <si>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</si>
  <si>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</si>
  <si>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</si>
  <si>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</si>
  <si>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</si>
  <si>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</si>
  <si>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</si>
  <si>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</si>
  <si>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</si>
  <si>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</si>
  <si>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</si>
  <si>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</si>
  <si>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</si>
  <si>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</si>
  <si>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</si>
  <si>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</si>
  <si>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</si>
  <si>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</si>
  <si>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</si>
  <si>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</si>
  <si>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</si>
  <si>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</si>
  <si>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</si>
  <si>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</si>
  <si>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</si>
  <si>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</si>
  <si>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</si>
  <si>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</si>
  <si>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</si>
  <si>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</si>
  <si>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</si>
  <si>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</si>
  <si>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</si>
  <si>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</si>
  <si>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</si>
  <si>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</si>
  <si>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</si>
  <si>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</si>
  <si>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</si>
  <si>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</si>
  <si>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</si>
  <si>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</si>
  <si>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</si>
  <si>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</si>
  <si>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</si>
  <si>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</si>
  <si>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</si>
  <si>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</si>
  <si>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</si>
  <si>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</si>
  <si>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</si>
  <si>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</si>
  <si>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</si>
  <si>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</si>
  <si>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</si>
  <si>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</si>
  <si>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</si>
  <si>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</si>
  <si>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</si>
  <si>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</si>
  <si>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</si>
  <si>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</si>
  <si>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</si>
  <si>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</si>
  <si>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</si>
  <si>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</si>
  <si>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</si>
  <si>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</si>
  <si>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</si>
  <si>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</si>
  <si>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</si>
  <si>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</si>
  <si>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</si>
  <si>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A</t>
  </si>
  <si>
    <t>ー</t>
  </si>
  <si>
    <t>≪提出不要≫</t>
    <rPh sb="1" eb="3">
      <t>テイシュツ</t>
    </rPh>
    <rPh sb="3" eb="5">
      <t>フヨウ</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</si>
  <si>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</si>
  <si>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</si>
  <si>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</si>
  <si>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</si>
  <si>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</si>
  <si>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</si>
  <si>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</si>
  <si>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</si>
  <si>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</si>
  <si>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</si>
  <si>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</si>
  <si>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</si>
  <si>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</si>
  <si>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</si>
  <si>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</si>
  <si>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</si>
  <si>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</si>
  <si>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</si>
  <si>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</si>
  <si>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</si>
  <si>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</si>
  <si>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</si>
  <si>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</si>
  <si>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</si>
  <si>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</si>
  <si>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</si>
  <si>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</si>
  <si>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</si>
  <si>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</si>
  <si>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</si>
  <si>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</si>
  <si>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</si>
  <si>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</si>
  <si>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</si>
  <si>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</si>
  <si>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</si>
  <si>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</si>
  <si>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</si>
  <si>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</si>
  <si>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</si>
  <si>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</si>
  <si>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</si>
  <si>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</si>
  <si>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</si>
  <si>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</si>
  <si>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</si>
  <si>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</si>
  <si>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</si>
  <si>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</si>
  <si>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</si>
  <si>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</si>
  <si>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</si>
  <si>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</si>
  <si>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</si>
  <si>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</si>
  <si>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</si>
  <si>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</si>
  <si>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</si>
  <si>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</si>
  <si>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</si>
  <si>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</si>
  <si>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</si>
  <si>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</si>
  <si>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</si>
  <si>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</si>
  <si>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</si>
  <si>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</si>
  <si>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</si>
  <si>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</si>
  <si>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</si>
  <si>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</si>
  <si>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</si>
  <si>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基準：</t>
    <rPh sb="0" eb="2">
      <t>キジュン</t>
    </rPh>
    <phoneticPr fontId="2"/>
  </si>
  <si>
    <t>週</t>
  </si>
  <si>
    <t>f</t>
  </si>
  <si>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</si>
  <si>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</si>
  <si>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</si>
  <si>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</si>
  <si>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</si>
  <si>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</si>
  <si>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</si>
  <si>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</si>
  <si>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（夜勤）16:00～翌9:00勤務</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</si>
  <si>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</si>
  <si>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</si>
  <si>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</si>
  <si>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</si>
  <si>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</si>
  <si>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</si>
  <si>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</si>
  <si>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</si>
  <si>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</si>
  <si>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</si>
  <si>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</si>
  <si>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</si>
  <si>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</si>
  <si>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</si>
  <si>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人</t>
    <rPh sb="0" eb="1">
      <t>ニン</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</si>
  <si>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</si>
  <si>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</si>
  <si>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</si>
  <si>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</si>
  <si>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</si>
  <si>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</si>
  <si>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（参考様式1）</t>
    <rPh sb="1" eb="3">
      <t>サンコウ</t>
    </rPh>
    <rPh sb="3" eb="5">
      <t>ヨウシキ</t>
    </rPh>
    <phoneticPr fontId="3"/>
  </si>
  <si>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</si>
  <si>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火</t>
  </si>
  <si>
    <t>水</t>
  </si>
  <si>
    <t>木</t>
  </si>
  <si>
    <t>金</t>
  </si>
  <si>
    <t>土</t>
  </si>
  <si>
    <t>a</t>
  </si>
  <si>
    <t>(1)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</si>
  <si>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(2)利用者の推定数は23人とします。</t>
    <rPh sb="4" eb="7">
      <t>リヨウシャ</t>
    </rPh>
    <rPh sb="8" eb="11">
      <t>スイテイスウ</t>
    </rPh>
    <rPh sb="14" eb="15">
      <t>ニン</t>
    </rPh>
    <phoneticPr fontId="2"/>
  </si>
  <si>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</si>
  <si>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(3) 
職種</t>
    <phoneticPr fontId="3"/>
  </si>
  <si>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</si>
  <si>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(4)
勤務
形態</t>
    <phoneticPr fontId="3"/>
  </si>
  <si>
    <t>　　　　　１（人）として入力してください。また、「(10)兼務状況等」の欄に「短時間勤務制度利用」と記入してください。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</si>
  <si>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(2) 利用者数（推定数）</t>
  </si>
  <si>
    <t>h</t>
  </si>
  <si>
    <t>e</t>
  </si>
  <si>
    <t>≪記載例≫</t>
    <rPh sb="1" eb="4">
      <t>キサイレイ</t>
    </rPh>
    <phoneticPr fontId="2"/>
  </si>
  <si>
    <t>(5)</t>
    <phoneticPr fontId="2"/>
  </si>
  <si>
    <t>(6)
4週の
勤務時間数
合計</t>
    <phoneticPr fontId="2"/>
  </si>
  <si>
    <r>
      <t xml:space="preserve">(7)
</t>
    </r>
    <r>
      <rPr>
        <sz val="11"/>
        <rFont val="HGSｺﾞｼｯｸM"/>
        <family val="3"/>
        <charset val="128"/>
      </rPr>
      <t>週平均
勤務時間数</t>
    </r>
    <rPh sb="5" eb="7">
      <t>ヘイキン</t>
    </rPh>
    <rPh sb="8" eb="10">
      <t>キンム</t>
    </rPh>
    <rPh sb="10" eb="12">
      <t>ジカン</t>
    </rPh>
    <rPh sb="12" eb="13">
      <t>スウ</t>
    </rPh>
    <phoneticPr fontId="3"/>
  </si>
  <si>
    <t>(8) 兼務状況
（兼務先/兼務する職務の内容）等</t>
    <rPh sb="4" eb="6">
      <t>ケンム</t>
    </rPh>
    <rPh sb="6" eb="8">
      <t>ジョウキョウ</t>
    </rPh>
    <rPh sb="10" eb="12">
      <t>ケンム</t>
    </rPh>
    <rPh sb="12" eb="13">
      <t>サキ</t>
    </rPh>
    <rPh sb="14" eb="16">
      <t>ケンム</t>
    </rPh>
    <rPh sb="18" eb="20">
      <t>ショクム</t>
    </rPh>
    <rPh sb="21" eb="23">
      <t>ナイヨウ</t>
    </rPh>
    <rPh sb="24" eb="25">
      <t>トウ</t>
    </rPh>
    <phoneticPr fontId="3"/>
  </si>
  <si>
    <t>(9)【任意入力】人員基準の確認（看護職員・介護職員）</t>
    <rPh sb="4" eb="6">
      <t>ニンイ</t>
    </rPh>
    <rPh sb="6" eb="8">
      <t>ニュウリョク</t>
    </rPh>
    <rPh sb="9" eb="11">
      <t>ジンイン</t>
    </rPh>
    <rPh sb="11" eb="13">
      <t>キジュン</t>
    </rPh>
    <rPh sb="14" eb="16">
      <t>カクニン</t>
    </rPh>
    <rPh sb="17" eb="19">
      <t>カンゴ</t>
    </rPh>
    <rPh sb="19" eb="21">
      <t>ショクイン</t>
    </rPh>
    <rPh sb="22" eb="24">
      <t>カイゴ</t>
    </rPh>
    <rPh sb="24" eb="26">
      <t>ショクイン</t>
    </rPh>
    <phoneticPr fontId="2"/>
  </si>
  <si>
    <t>　(5)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</si>
  <si>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(6)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</si>
  <si>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(7)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2"/>
  </si>
  <si>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2"/>
  </si>
  <si>
    <t xml:space="preserve">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</si>
  <si>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その他、特記事項欄としてもご活用ください。</t>
    <rPh sb="6" eb="7">
      <t>タ</t>
    </rPh>
    <rPh sb="8" eb="10">
      <t>トッキ</t>
    </rPh>
    <rPh sb="10" eb="12">
      <t>ジコウ</t>
    </rPh>
    <rPh sb="12" eb="13">
      <t>ラン</t>
    </rPh>
    <rPh sb="18" eb="20">
      <t>カツヨウ</t>
    </rPh>
    <phoneticPr fontId="2"/>
  </si>
  <si>
    <t>　(9)【任意入力】 常勤換算による配置が求められる職種について、各欄に該当する数字を確認・入力し、常勤換算後の人数を算出してください。</t>
    <rPh sb="5" eb="7">
      <t>ニンイ</t>
    </rPh>
    <rPh sb="7" eb="9">
      <t>ニュウリョク</t>
    </rPh>
    <rPh sb="11" eb="13">
      <t>ジョウキン</t>
    </rPh>
    <rPh sb="13" eb="15">
      <t>カンザン</t>
    </rPh>
    <rPh sb="18" eb="20">
      <t>ハイチ</t>
    </rPh>
    <rPh sb="21" eb="22">
      <t>モト</t>
    </rPh>
    <rPh sb="26" eb="28">
      <t>ショクシュ</t>
    </rPh>
    <rPh sb="33" eb="34">
      <t>カク</t>
    </rPh>
    <rPh sb="34" eb="35">
      <t>ラン</t>
    </rPh>
    <rPh sb="36" eb="38">
      <t>ガイトウ</t>
    </rPh>
    <rPh sb="40" eb="42">
      <t>スウジ</t>
    </rPh>
    <rPh sb="43" eb="45">
      <t>カクニン</t>
    </rPh>
    <rPh sb="46" eb="48">
      <t>ニュウリョク</t>
    </rPh>
    <rPh sb="50" eb="52">
      <t>ジョウキン</t>
    </rPh>
    <rPh sb="52" eb="54">
      <t>カンサン</t>
    </rPh>
    <rPh sb="54" eb="55">
      <t>ゴ</t>
    </rPh>
    <rPh sb="56" eb="58">
      <t>ニンズウ</t>
    </rPh>
    <rPh sb="59" eb="6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</si>
</sst>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20"/>
      <name val="HGS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s>
  <borders count="8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0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1" xfId="0" applyFill="1" applyBorder="1" applyAlignment="1">
      <alignment horizontal="center" vertical="center"/>
    </xf>
    <xf numFmtId="0" fontId="13" fillId="3" borderId="26" xfId="0" applyFont="1" applyFill="1" applyBorder="1" applyAlignment="1">
      <alignment horizontal="center" vertical="center"/>
    </xf>
    <xf numFmtId="0" fontId="13" fillId="3" borderId="48" xfId="0" applyFont="1" applyFill="1" applyBorder="1" applyAlignment="1">
      <alignment horizontal="center" vertical="center"/>
    </xf>
    <xf numFmtId="0" fontId="14" fillId="3" borderId="36" xfId="0" applyFont="1" applyFill="1" applyBorder="1" applyAlignment="1">
      <alignment vertical="center" shrinkToFit="1"/>
    </xf>
    <xf numFmtId="0" fontId="14" fillId="3" borderId="47"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47" xfId="0" applyFont="1" applyFill="1" applyBorder="1">
      <alignment vertical="center"/>
    </xf>
    <xf numFmtId="0" fontId="14" fillId="3" borderId="32"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4"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protection locked="0"/>
    </xf>
    <xf numFmtId="20" fontId="19" fillId="4"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4"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4" borderId="40" xfId="0" applyFont="1" applyFill="1" applyBorder="1" applyAlignment="1" applyProtection="1">
      <alignment horizontal="center" vertical="center"/>
      <protection locked="0"/>
    </xf>
    <xf numFmtId="0" fontId="21" fillId="4" borderId="37" xfId="0" applyFont="1" applyFill="1" applyBorder="1" applyAlignment="1" applyProtection="1">
      <alignment horizontal="center" vertical="center"/>
      <protection locked="0"/>
    </xf>
    <xf numFmtId="0" fontId="21" fillId="4" borderId="21" xfId="0" applyFont="1" applyFill="1" applyBorder="1" applyAlignment="1" applyProtection="1">
      <alignment horizontal="center" vertical="center"/>
      <protection locked="0"/>
    </xf>
    <xf numFmtId="0" fontId="8" fillId="2" borderId="71"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65" xfId="0" applyFont="1" applyFill="1" applyBorder="1" applyAlignment="1" applyProtection="1">
      <alignment horizontal="center" vertical="center" shrinkToFit="1"/>
      <protection locked="0"/>
    </xf>
    <xf numFmtId="0" fontId="8" fillId="2" borderId="67" xfId="0" applyFont="1" applyFill="1" applyBorder="1" applyAlignment="1" applyProtection="1">
      <alignment horizontal="center" vertical="center" shrinkToFit="1"/>
      <protection locked="0"/>
    </xf>
    <xf numFmtId="0" fontId="8" fillId="2" borderId="66"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63"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41"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9"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180" fontId="8" fillId="0" borderId="46" xfId="0" applyNumberFormat="1" applyFont="1" applyBorder="1" applyAlignment="1">
      <alignment horizontal="center" vertical="center" shrinkToFit="1"/>
    </xf>
    <xf numFmtId="180" fontId="8" fillId="0" borderId="42"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60" xfId="0" applyNumberFormat="1" applyFont="1" applyBorder="1" applyAlignment="1">
      <alignment horizontal="center" vertical="center" shrinkToFit="1"/>
    </xf>
    <xf numFmtId="180" fontId="8" fillId="0" borderId="61" xfId="0" applyNumberFormat="1" applyFont="1" applyBorder="1" applyAlignment="1">
      <alignment horizontal="center" vertical="center" shrinkToFit="1"/>
    </xf>
    <xf numFmtId="180" fontId="8" fillId="0" borderId="62"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7" xfId="0" applyFont="1" applyFill="1" applyBorder="1" applyAlignment="1" applyProtection="1">
      <alignment horizontal="center" vertical="center" shrinkToFit="1"/>
    </xf>
    <xf numFmtId="0" fontId="5" fillId="0" borderId="81" xfId="0" applyFont="1" applyBorder="1" applyAlignment="1">
      <alignment vertical="center"/>
    </xf>
    <xf numFmtId="0" fontId="5" fillId="0" borderId="82" xfId="0" applyFont="1" applyBorder="1" applyAlignment="1">
      <alignment vertical="center"/>
    </xf>
    <xf numFmtId="0" fontId="5" fillId="0" borderId="78" xfId="0" applyFont="1" applyBorder="1" applyAlignment="1">
      <alignment vertical="center"/>
    </xf>
    <xf numFmtId="0" fontId="5" fillId="0" borderId="5" xfId="0" applyFont="1" applyBorder="1" applyAlignment="1">
      <alignment vertical="center"/>
    </xf>
    <xf numFmtId="0" fontId="5" fillId="0" borderId="83" xfId="0" applyFont="1" applyBorder="1" applyAlignment="1">
      <alignment vertical="center"/>
    </xf>
    <xf numFmtId="0" fontId="5" fillId="0" borderId="64"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4" fillId="3" borderId="17" xfId="0" applyFont="1" applyFill="1" applyBorder="1" applyAlignment="1">
      <alignment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24" fillId="0" borderId="0" xfId="0" applyFont="1" applyAlignment="1">
      <alignment horizontal="left" vertical="center"/>
    </xf>
    <xf numFmtId="0" fontId="5" fillId="0" borderId="0" xfId="0" applyFont="1" applyFill="1" applyBorder="1" applyAlignment="1">
      <alignment vertical="center"/>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4" borderId="11"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4" borderId="8" xfId="0" applyNumberFormat="1" applyFont="1" applyFill="1" applyBorder="1" applyAlignment="1" applyProtection="1">
      <alignment horizontal="right" vertical="center"/>
      <protection locked="0"/>
    </xf>
    <xf numFmtId="179" fontId="1" fillId="4" borderId="8" xfId="1" applyNumberFormat="1" applyFont="1" applyFill="1" applyBorder="1" applyAlignment="1" applyProtection="1">
      <alignment horizontal="right" vertical="center"/>
      <protection locked="0"/>
    </xf>
    <xf numFmtId="179" fontId="1" fillId="4" borderId="11" xfId="0" applyNumberFormat="1" applyFont="1" applyFill="1" applyBorder="1" applyAlignment="1" applyProtection="1">
      <alignment horizontal="right" vertical="center"/>
      <protection locked="0"/>
    </xf>
    <xf numFmtId="179" fontId="1" fillId="4"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 fontId="5" fillId="3" borderId="25" xfId="0" applyNumberFormat="1" applyFont="1" applyFill="1" applyBorder="1" applyAlignment="1">
      <alignment horizontal="center" vertical="center" wrapText="1"/>
    </xf>
    <xf numFmtId="0" fontId="8" fillId="0" borderId="59" xfId="0" applyFont="1" applyBorder="1" applyAlignment="1">
      <alignment horizontal="center" vertical="center"/>
    </xf>
    <xf numFmtId="0" fontId="8" fillId="0" borderId="54" xfId="0" applyFont="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 fontId="8" fillId="0" borderId="76" xfId="0" applyNumberFormat="1" applyFont="1" applyBorder="1" applyAlignment="1">
      <alignment horizontal="center" vertical="center" wrapText="1"/>
    </xf>
    <xf numFmtId="1" fontId="8" fillId="0" borderId="75"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180" fontId="8" fillId="0" borderId="78" xfId="0" applyNumberFormat="1" applyFont="1" applyBorder="1" applyAlignment="1">
      <alignment horizontal="center" vertical="center" wrapText="1"/>
    </xf>
    <xf numFmtId="180" fontId="8" fillId="0" borderId="79" xfId="0" applyNumberFormat="1" applyFont="1" applyBorder="1" applyAlignment="1">
      <alignment horizontal="center" vertical="center" wrapText="1"/>
    </xf>
    <xf numFmtId="0" fontId="8" fillId="0" borderId="58" xfId="0" applyFont="1" applyBorder="1" applyAlignment="1">
      <alignment horizontal="center" vertical="center"/>
    </xf>
    <xf numFmtId="0" fontId="8" fillId="2" borderId="12"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180" fontId="8" fillId="0" borderId="72" xfId="0" applyNumberFormat="1" applyFont="1" applyBorder="1" applyAlignment="1">
      <alignment horizontal="center" vertical="center" wrapText="1"/>
    </xf>
    <xf numFmtId="180" fontId="8" fillId="0" borderId="63" xfId="0" applyNumberFormat="1" applyFont="1" applyBorder="1" applyAlignment="1">
      <alignment horizontal="center" vertical="center" wrapText="1"/>
    </xf>
    <xf numFmtId="180" fontId="8" fillId="0" borderId="73" xfId="0" applyNumberFormat="1" applyFont="1" applyBorder="1" applyAlignment="1">
      <alignment horizontal="center" vertical="center" wrapText="1"/>
    </xf>
    <xf numFmtId="0" fontId="8" fillId="4"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19" fillId="3" borderId="8" xfId="0" applyFont="1" applyFill="1" applyBorder="1" applyAlignment="1" applyProtection="1">
      <alignment horizontal="center" vertical="center"/>
    </xf>
    <xf numFmtId="0" fontId="19" fillId="3" borderId="0" xfId="0" applyFont="1" applyFill="1" applyAlignment="1" applyProtection="1">
      <alignment horizontal="left" vertical="center" shrinkToFit="1"/>
    </xf>
    <xf numFmtId="0" fontId="5" fillId="3" borderId="0" xfId="0" applyFont="1" applyFill="1" applyBorder="1" applyAlignment="1">
      <alignment horizontal="left" vertical="center" indent="1"/>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8" fillId="4" borderId="84"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85"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4" borderId="86" xfId="0" applyFont="1" applyFill="1" applyBorder="1" applyAlignment="1" applyProtection="1">
      <alignment horizontal="center" vertical="center" wrapText="1"/>
      <protection locked="0"/>
    </xf>
    <xf numFmtId="0" fontId="8" fillId="4" borderId="69" xfId="0" applyFont="1" applyFill="1" applyBorder="1" applyAlignment="1" applyProtection="1">
      <alignment horizontal="center" vertical="center" wrapText="1"/>
      <protection locked="0"/>
    </xf>
    <xf numFmtId="0" fontId="8" fillId="4" borderId="87" xfId="0" applyFont="1" applyFill="1" applyBorder="1" applyAlignment="1" applyProtection="1">
      <alignment horizontal="center" vertical="center" wrapText="1"/>
      <protection locked="0"/>
    </xf>
  </cellXfs>
  <cellStyles count="2">
    <cellStyle name="桁区切り" xfId="1" builtinId="6"/>
    <cellStyle name="標準" xfId="0" builtinId="0"/>
  </cellStyles>
  <dxfs count="55">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424295</xdr:colOff>
      <xdr:row>2</xdr:row>
      <xdr:rowOff>1</xdr:rowOff>
    </xdr:from>
    <xdr:to>
      <xdr:col>3</xdr:col>
      <xdr:colOff>607868</xdr:colOff>
      <xdr:row>4</xdr:row>
      <xdr:rowOff>10968</xdr:rowOff>
    </xdr:to>
    <xdr:sp macro="" textlink="">
      <xdr:nvSpPr>
        <xdr:cNvPr id="2" name="正方形/長方形 1">
          <a:extLst>
            <a:ext uri="{FF2B5EF4-FFF2-40B4-BE49-F238E27FC236}">
              <a16:creationId xmlns:a16="http://schemas.microsoft.com/office/drawing/2014/main" id="{A2A982E0-1937-4207-B622-D9836218AEC5}"/>
            </a:ext>
          </a:extLst>
        </xdr:cNvPr>
        <xdr:cNvSpPr/>
      </xdr:nvSpPr>
      <xdr:spPr>
        <a:xfrm>
          <a:off x="493568" y="381001"/>
          <a:ext cx="1248642" cy="3486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54</xdr:row>
      <xdr:rowOff>219075</xdr:rowOff>
    </xdr:from>
    <xdr:to>
      <xdr:col>16</xdr:col>
      <xdr:colOff>19050</xdr:colOff>
      <xdr:row>64</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681F-7949-49E1-B321-D95F402AB6DB}">
  <sheetPr>
    <pageSetUpPr fitToPage="1"/>
  </sheetPr>
  <dimension ref="A1:BK116"/>
  <sheetViews>
    <sheetView showGridLines="0" view="pageBreakPreview" zoomScale="55" zoomScaleNormal="55" zoomScaleSheetLayoutView="55" workbookViewId="0">
      <selection activeCell="D6" sqref="D6:D10"/>
    </sheetView>
  </sheetViews>
  <sheetFormatPr defaultColWidth="4.5" defaultRowHeight="14.25" x14ac:dyDescent="0.7"/>
  <cols>
    <col min="1" max="1" width="0.875" style="1" customWidth="1"/>
    <col min="2" max="2" width="5.75" style="1" customWidth="1"/>
    <col min="3" max="4" width="8.125" style="1" customWidth="1"/>
    <col min="5" max="6" width="3.25" style="1" customWidth="1"/>
    <col min="7" max="10" width="3.25" style="1" hidden="1" customWidth="1"/>
    <col min="11" max="55" width="5.75" style="1" customWidth="1"/>
    <col min="56" max="56" width="1.125" style="1" customWidth="1"/>
    <col min="57" max="16384" width="4.5" style="1"/>
  </cols>
  <sheetData>
    <row r="1" spans="2:63" s="7" customFormat="1" ht="9" customHeight="1" x14ac:dyDescent="0.7">
      <c r="B1" s="26"/>
      <c r="C1" s="26"/>
      <c r="D1" s="26"/>
      <c r="E1" s="26"/>
      <c r="F1" s="26"/>
      <c r="G1" s="26"/>
      <c r="H1" s="26"/>
      <c r="I1" s="26"/>
      <c r="J1" s="136"/>
      <c r="K1" s="137"/>
      <c r="L1" s="137"/>
      <c r="M1" s="26"/>
      <c r="N1" s="26"/>
      <c r="O1" s="26"/>
      <c r="P1" s="26"/>
      <c r="Q1" s="26"/>
      <c r="R1" s="26"/>
      <c r="S1" s="26"/>
      <c r="T1" s="138"/>
      <c r="U1" s="138"/>
      <c r="V1" s="26"/>
      <c r="W1" s="26"/>
      <c r="X1" s="26"/>
      <c r="Y1" s="26"/>
      <c r="Z1" s="26"/>
      <c r="AA1" s="24"/>
      <c r="AB1" s="24"/>
      <c r="AC1" s="24"/>
      <c r="AD1" s="24"/>
      <c r="AE1" s="24"/>
      <c r="AF1" s="24"/>
      <c r="AG1" s="24"/>
      <c r="AH1" s="24"/>
      <c r="AI1" s="24"/>
      <c r="AJ1" s="6"/>
      <c r="AK1" s="6"/>
      <c r="AL1" s="6"/>
      <c r="AM1" s="6"/>
      <c r="AN1" s="6"/>
      <c r="AO1" s="6"/>
      <c r="AP1" s="6"/>
      <c r="AQ1" s="6"/>
      <c r="AR1" s="6"/>
      <c r="AS1" s="6"/>
      <c r="AT1" s="6"/>
      <c r="AU1" s="6"/>
      <c r="AV1" s="6"/>
      <c r="AW1" s="6"/>
      <c r="AX1" s="6"/>
      <c r="AY1" s="6"/>
      <c r="AZ1" s="6"/>
      <c r="BA1" s="14"/>
      <c r="BB1" s="14"/>
    </row>
    <row r="2" spans="2:63" s="7" customFormat="1" ht="21" customHeight="1" x14ac:dyDescent="0.7">
      <c r="B2" s="31"/>
      <c r="C2" s="5" t="s">
        <v>187</v>
      </c>
      <c r="D2" s="28"/>
      <c r="E2" s="28"/>
      <c r="F2" s="28"/>
      <c r="G2" s="28"/>
      <c r="H2" s="28"/>
      <c r="I2" s="28"/>
      <c r="J2" s="28"/>
      <c r="K2" s="26"/>
      <c r="L2" s="26"/>
      <c r="M2" s="26"/>
      <c r="N2" s="183" t="s">
        <v>0</v>
      </c>
      <c r="O2" s="26"/>
      <c r="P2" s="26"/>
      <c r="Q2" s="26"/>
      <c r="R2" s="26"/>
      <c r="S2" s="26"/>
      <c r="T2" s="26"/>
      <c r="U2" s="26"/>
      <c r="V2" s="26"/>
      <c r="W2" s="26"/>
      <c r="X2" s="26"/>
      <c r="Y2" s="26"/>
      <c r="Z2" s="26"/>
      <c r="AA2" s="26"/>
      <c r="AB2" s="26"/>
      <c r="AC2" s="26"/>
      <c r="AD2" s="26"/>
      <c r="AE2" s="26"/>
      <c r="AF2" s="26"/>
      <c r="AG2" s="26"/>
      <c r="AH2" s="26"/>
      <c r="AI2" s="26"/>
      <c r="AJ2" s="24"/>
      <c r="AK2" s="24"/>
      <c r="AL2" s="24" t="s">
        <v>195</v>
      </c>
      <c r="AO2" s="24"/>
      <c r="AP2" s="24"/>
      <c r="AQ2" s="24"/>
      <c r="AR2" s="6"/>
      <c r="AS2" s="6"/>
      <c r="AT2" s="6"/>
      <c r="AV2" s="32"/>
      <c r="AW2" s="240">
        <v>40</v>
      </c>
      <c r="AX2" s="241"/>
      <c r="AY2" s="2" t="s">
        <v>19</v>
      </c>
      <c r="AZ2" s="6"/>
      <c r="BA2" s="240">
        <v>160</v>
      </c>
      <c r="BB2" s="241"/>
      <c r="BC2" s="2" t="s">
        <v>20</v>
      </c>
      <c r="BD2" s="6"/>
      <c r="BE2" s="14"/>
    </row>
    <row r="3" spans="2:63" s="7" customFormat="1" ht="5.25" customHeight="1" x14ac:dyDescent="0.7">
      <c r="B3" s="36"/>
      <c r="C3" s="34"/>
      <c r="D3" s="34"/>
      <c r="E3" s="34"/>
      <c r="F3" s="34"/>
      <c r="G3" s="34"/>
      <c r="H3" s="34"/>
      <c r="I3" s="34"/>
      <c r="J3" s="35"/>
      <c r="K3" s="26"/>
      <c r="L3" s="26"/>
      <c r="M3" s="26"/>
      <c r="N3" s="26"/>
      <c r="O3" s="26"/>
      <c r="P3" s="26"/>
      <c r="Q3" s="26"/>
      <c r="R3" s="26"/>
      <c r="S3" s="26"/>
      <c r="T3" s="26"/>
      <c r="U3" s="26"/>
      <c r="V3" s="26"/>
      <c r="W3" s="26"/>
      <c r="X3" s="26"/>
      <c r="Y3" s="26"/>
      <c r="Z3" s="26"/>
      <c r="AA3" s="26"/>
      <c r="AB3" s="26"/>
      <c r="AC3" s="26"/>
      <c r="AD3" s="26"/>
      <c r="AE3" s="26"/>
      <c r="AF3" s="26"/>
      <c r="AG3" s="26"/>
      <c r="AH3" s="26"/>
      <c r="AI3" s="26"/>
      <c r="AJ3" s="27"/>
      <c r="AK3" s="27"/>
      <c r="AL3" s="28"/>
      <c r="AM3" s="29"/>
      <c r="AN3" s="30"/>
      <c r="AO3" s="30"/>
      <c r="AP3" s="31"/>
      <c r="AQ3" s="32"/>
      <c r="AR3" s="32"/>
      <c r="AS3" s="32"/>
      <c r="AT3" s="33"/>
      <c r="AU3" s="33"/>
      <c r="AV3" s="24"/>
      <c r="AW3" s="32"/>
      <c r="AX3" s="24"/>
      <c r="AY3" s="24"/>
      <c r="AZ3" s="24"/>
      <c r="BA3" s="34"/>
      <c r="BB3" s="34"/>
      <c r="BC3" s="24"/>
      <c r="BD3" s="24"/>
      <c r="BE3" s="24"/>
      <c r="BF3" s="26"/>
      <c r="BI3" s="8"/>
      <c r="BJ3" s="8"/>
      <c r="BK3" s="8"/>
    </row>
    <row r="4" spans="2:63" s="7" customFormat="1" ht="21" customHeight="1" x14ac:dyDescent="0.7">
      <c r="B4" s="36"/>
      <c r="C4" s="34"/>
      <c r="D4" s="34"/>
      <c r="E4" s="34"/>
      <c r="F4" s="34"/>
      <c r="G4" s="34"/>
      <c r="H4" s="34"/>
      <c r="I4" s="34"/>
      <c r="J4" s="35"/>
      <c r="K4" s="26"/>
      <c r="L4" s="26"/>
      <c r="M4" s="26"/>
      <c r="N4" s="26"/>
      <c r="O4" s="26"/>
      <c r="P4" s="26"/>
      <c r="Q4" s="26"/>
      <c r="R4" s="26"/>
      <c r="S4" s="26"/>
      <c r="T4" s="26"/>
      <c r="U4" s="26"/>
      <c r="V4" s="26"/>
      <c r="W4" s="26"/>
      <c r="X4" s="26"/>
      <c r="Y4" s="26"/>
      <c r="Z4" s="26"/>
      <c r="AA4" s="26"/>
      <c r="AB4" s="26"/>
      <c r="AC4" s="26"/>
      <c r="AD4" s="26"/>
      <c r="AE4" s="26"/>
      <c r="AF4" s="26"/>
      <c r="AG4" s="26"/>
      <c r="AH4" s="26"/>
      <c r="AI4" s="26"/>
      <c r="AJ4" s="27"/>
      <c r="AK4" s="27"/>
      <c r="AL4" s="28"/>
      <c r="AM4" s="29"/>
      <c r="AN4" s="30"/>
      <c r="AO4" s="30"/>
      <c r="AP4" s="31"/>
      <c r="AQ4" s="32"/>
      <c r="AR4" s="24"/>
      <c r="AS4" s="28"/>
      <c r="AT4" s="28"/>
      <c r="AU4" s="24" t="s">
        <v>202</v>
      </c>
      <c r="AW4" s="172"/>
      <c r="AX4" s="24"/>
      <c r="AY4" s="25"/>
      <c r="AZ4" s="24"/>
      <c r="BA4" s="242">
        <v>23</v>
      </c>
      <c r="BB4" s="243"/>
      <c r="BC4" s="2" t="s">
        <v>180</v>
      </c>
      <c r="BD4" s="24"/>
      <c r="BE4" s="24"/>
      <c r="BF4" s="26"/>
      <c r="BI4" s="8"/>
      <c r="BJ4" s="8"/>
      <c r="BK4" s="8"/>
    </row>
    <row r="5" spans="2:63" ht="5.25" customHeight="1" thickBot="1" x14ac:dyDescent="0.75">
      <c r="B5" s="37"/>
      <c r="C5" s="38"/>
      <c r="D5" s="38"/>
      <c r="E5" s="38"/>
      <c r="F5" s="38"/>
      <c r="G5" s="38"/>
      <c r="H5" s="38"/>
      <c r="I5" s="38"/>
      <c r="J5" s="38"/>
      <c r="K5" s="37"/>
      <c r="L5" s="37"/>
      <c r="M5" s="37"/>
      <c r="N5" s="37"/>
      <c r="O5" s="37"/>
      <c r="P5" s="37"/>
      <c r="Q5" s="37"/>
      <c r="R5" s="37"/>
      <c r="S5" s="37"/>
      <c r="T5" s="38"/>
      <c r="U5" s="37"/>
      <c r="V5" s="37"/>
      <c r="W5" s="37"/>
      <c r="X5" s="37"/>
      <c r="Y5" s="37"/>
      <c r="Z5" s="37"/>
      <c r="AA5" s="37"/>
      <c r="AB5" s="37"/>
      <c r="AC5" s="37"/>
      <c r="AD5" s="37"/>
      <c r="AE5" s="37"/>
      <c r="AF5" s="37"/>
      <c r="AG5" s="37"/>
      <c r="AH5" s="37"/>
      <c r="AI5" s="37"/>
      <c r="AK5" s="3"/>
      <c r="BD5" s="4"/>
      <c r="BE5" s="4"/>
    </row>
    <row r="6" spans="2:63" ht="21.6" customHeight="1" x14ac:dyDescent="0.7">
      <c r="D6" s="248" t="s">
        <v>18</v>
      </c>
      <c r="E6" s="251" t="s">
        <v>198</v>
      </c>
      <c r="F6" s="252"/>
      <c r="G6" s="176"/>
      <c r="H6" s="173"/>
      <c r="I6" s="176"/>
      <c r="J6" s="173"/>
      <c r="K6" s="257" t="s">
        <v>200</v>
      </c>
      <c r="L6" s="258"/>
      <c r="M6" s="153"/>
      <c r="N6" s="153"/>
      <c r="O6" s="154"/>
      <c r="P6" s="266" t="s">
        <v>206</v>
      </c>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8" t="s">
        <v>207</v>
      </c>
      <c r="AS6" s="269"/>
      <c r="AT6" s="274" t="s">
        <v>208</v>
      </c>
      <c r="AU6" s="275"/>
      <c r="AV6" s="251" t="s">
        <v>209</v>
      </c>
      <c r="AW6" s="263"/>
      <c r="AX6" s="263"/>
      <c r="AY6" s="263"/>
      <c r="AZ6" s="263"/>
      <c r="BA6" s="263"/>
      <c r="BB6" s="263"/>
      <c r="BC6" s="263"/>
      <c r="BD6" s="263"/>
      <c r="BE6" s="280"/>
    </row>
    <row r="7" spans="2:63" ht="20.25" customHeight="1" x14ac:dyDescent="0.7">
      <c r="D7" s="249"/>
      <c r="E7" s="253"/>
      <c r="F7" s="254"/>
      <c r="G7" s="177"/>
      <c r="H7" s="174"/>
      <c r="I7" s="177"/>
      <c r="J7" s="174"/>
      <c r="K7" s="259"/>
      <c r="L7" s="260"/>
      <c r="M7" s="155"/>
      <c r="N7" s="155"/>
      <c r="O7" s="156"/>
      <c r="P7" s="283" t="s">
        <v>10</v>
      </c>
      <c r="Q7" s="283"/>
      <c r="R7" s="283"/>
      <c r="S7" s="283"/>
      <c r="T7" s="283"/>
      <c r="U7" s="283"/>
      <c r="V7" s="284"/>
      <c r="W7" s="285" t="s">
        <v>11</v>
      </c>
      <c r="X7" s="283"/>
      <c r="Y7" s="283"/>
      <c r="Z7" s="283"/>
      <c r="AA7" s="283"/>
      <c r="AB7" s="283"/>
      <c r="AC7" s="284"/>
      <c r="AD7" s="285" t="s">
        <v>12</v>
      </c>
      <c r="AE7" s="283"/>
      <c r="AF7" s="283"/>
      <c r="AG7" s="283"/>
      <c r="AH7" s="283"/>
      <c r="AI7" s="283"/>
      <c r="AJ7" s="284"/>
      <c r="AK7" s="285" t="s">
        <v>13</v>
      </c>
      <c r="AL7" s="283"/>
      <c r="AM7" s="283"/>
      <c r="AN7" s="283"/>
      <c r="AO7" s="283"/>
      <c r="AP7" s="283"/>
      <c r="AQ7" s="284"/>
      <c r="AR7" s="270"/>
      <c r="AS7" s="271"/>
      <c r="AT7" s="276"/>
      <c r="AU7" s="277"/>
      <c r="AV7" s="253"/>
      <c r="AW7" s="264"/>
      <c r="AX7" s="264"/>
      <c r="AY7" s="264"/>
      <c r="AZ7" s="264"/>
      <c r="BA7" s="264"/>
      <c r="BB7" s="264"/>
      <c r="BC7" s="264"/>
      <c r="BD7" s="264"/>
      <c r="BE7" s="281"/>
    </row>
    <row r="8" spans="2:63" ht="20.25" customHeight="1" x14ac:dyDescent="0.7">
      <c r="D8" s="249"/>
      <c r="E8" s="253"/>
      <c r="F8" s="254"/>
      <c r="G8" s="177"/>
      <c r="H8" s="174"/>
      <c r="I8" s="177"/>
      <c r="J8" s="174"/>
      <c r="K8" s="259"/>
      <c r="L8" s="260"/>
      <c r="M8" s="155"/>
      <c r="N8" s="155"/>
      <c r="O8" s="156"/>
      <c r="P8" s="123">
        <v>1</v>
      </c>
      <c r="Q8" s="124">
        <v>2</v>
      </c>
      <c r="R8" s="124">
        <v>3</v>
      </c>
      <c r="S8" s="124">
        <v>4</v>
      </c>
      <c r="T8" s="124">
        <v>5</v>
      </c>
      <c r="U8" s="124">
        <v>6</v>
      </c>
      <c r="V8" s="125">
        <v>7</v>
      </c>
      <c r="W8" s="126">
        <v>8</v>
      </c>
      <c r="X8" s="124">
        <v>9</v>
      </c>
      <c r="Y8" s="124">
        <v>10</v>
      </c>
      <c r="Z8" s="124">
        <v>11</v>
      </c>
      <c r="AA8" s="124">
        <v>12</v>
      </c>
      <c r="AB8" s="124">
        <v>13</v>
      </c>
      <c r="AC8" s="125">
        <v>14</v>
      </c>
      <c r="AD8" s="123">
        <v>15</v>
      </c>
      <c r="AE8" s="124">
        <v>16</v>
      </c>
      <c r="AF8" s="124">
        <v>17</v>
      </c>
      <c r="AG8" s="124">
        <v>18</v>
      </c>
      <c r="AH8" s="124">
        <v>19</v>
      </c>
      <c r="AI8" s="124">
        <v>20</v>
      </c>
      <c r="AJ8" s="125">
        <v>21</v>
      </c>
      <c r="AK8" s="126">
        <v>22</v>
      </c>
      <c r="AL8" s="124">
        <v>23</v>
      </c>
      <c r="AM8" s="124">
        <v>24</v>
      </c>
      <c r="AN8" s="124">
        <v>25</v>
      </c>
      <c r="AO8" s="124">
        <v>26</v>
      </c>
      <c r="AP8" s="124">
        <v>27</v>
      </c>
      <c r="AQ8" s="125">
        <v>28</v>
      </c>
      <c r="AR8" s="270"/>
      <c r="AS8" s="271"/>
      <c r="AT8" s="276"/>
      <c r="AU8" s="277"/>
      <c r="AV8" s="253"/>
      <c r="AW8" s="264"/>
      <c r="AX8" s="264"/>
      <c r="AY8" s="264"/>
      <c r="AZ8" s="264"/>
      <c r="BA8" s="264"/>
      <c r="BB8" s="264"/>
      <c r="BC8" s="264"/>
      <c r="BD8" s="264"/>
      <c r="BE8" s="281"/>
    </row>
    <row r="9" spans="2:63" ht="20.25" hidden="1" customHeight="1" x14ac:dyDescent="0.7">
      <c r="D9" s="249"/>
      <c r="E9" s="253"/>
      <c r="F9" s="254"/>
      <c r="G9" s="177"/>
      <c r="H9" s="174"/>
      <c r="I9" s="177"/>
      <c r="J9" s="174"/>
      <c r="K9" s="259"/>
      <c r="L9" s="260"/>
      <c r="M9" s="155"/>
      <c r="N9" s="155"/>
      <c r="O9" s="156"/>
      <c r="P9" s="123" t="e">
        <f>WEEKDAY(DATE(#REF!,#REF!,1))</f>
        <v>#REF!</v>
      </c>
      <c r="Q9" s="124" t="e">
        <f>WEEKDAY(DATE(#REF!,#REF!,2))</f>
        <v>#REF!</v>
      </c>
      <c r="R9" s="124" t="e">
        <f>WEEKDAY(DATE(#REF!,#REF!,3))</f>
        <v>#REF!</v>
      </c>
      <c r="S9" s="124" t="e">
        <f>WEEKDAY(DATE(#REF!,#REF!,4))</f>
        <v>#REF!</v>
      </c>
      <c r="T9" s="124" t="e">
        <f>WEEKDAY(DATE(#REF!,#REF!,5))</f>
        <v>#REF!</v>
      </c>
      <c r="U9" s="124" t="e">
        <f>WEEKDAY(DATE(#REF!,#REF!,6))</f>
        <v>#REF!</v>
      </c>
      <c r="V9" s="125" t="e">
        <f>WEEKDAY(DATE(#REF!,#REF!,7))</f>
        <v>#REF!</v>
      </c>
      <c r="W9" s="126" t="e">
        <f>WEEKDAY(DATE(#REF!,#REF!,8))</f>
        <v>#REF!</v>
      </c>
      <c r="X9" s="124" t="e">
        <f>WEEKDAY(DATE(#REF!,#REF!,9))</f>
        <v>#REF!</v>
      </c>
      <c r="Y9" s="124" t="e">
        <f>WEEKDAY(DATE(#REF!,#REF!,10))</f>
        <v>#REF!</v>
      </c>
      <c r="Z9" s="124" t="e">
        <f>WEEKDAY(DATE(#REF!,#REF!,11))</f>
        <v>#REF!</v>
      </c>
      <c r="AA9" s="124" t="e">
        <f>WEEKDAY(DATE(#REF!,#REF!,12))</f>
        <v>#REF!</v>
      </c>
      <c r="AB9" s="124" t="e">
        <f>WEEKDAY(DATE(#REF!,#REF!,13))</f>
        <v>#REF!</v>
      </c>
      <c r="AC9" s="125" t="e">
        <f>WEEKDAY(DATE(#REF!,#REF!,14))</f>
        <v>#REF!</v>
      </c>
      <c r="AD9" s="126" t="e">
        <f>WEEKDAY(DATE(#REF!,#REF!,15))</f>
        <v>#REF!</v>
      </c>
      <c r="AE9" s="124" t="e">
        <f>WEEKDAY(DATE(#REF!,#REF!,16))</f>
        <v>#REF!</v>
      </c>
      <c r="AF9" s="124" t="e">
        <f>WEEKDAY(DATE(#REF!,#REF!,17))</f>
        <v>#REF!</v>
      </c>
      <c r="AG9" s="124" t="e">
        <f>WEEKDAY(DATE(#REF!,#REF!,18))</f>
        <v>#REF!</v>
      </c>
      <c r="AH9" s="124" t="e">
        <f>WEEKDAY(DATE(#REF!,#REF!,19))</f>
        <v>#REF!</v>
      </c>
      <c r="AI9" s="124" t="e">
        <f>WEEKDAY(DATE(#REF!,#REF!,20))</f>
        <v>#REF!</v>
      </c>
      <c r="AJ9" s="125" t="e">
        <f>WEEKDAY(DATE(#REF!,#REF!,21))</f>
        <v>#REF!</v>
      </c>
      <c r="AK9" s="126" t="e">
        <f>WEEKDAY(DATE(#REF!,#REF!,22))</f>
        <v>#REF!</v>
      </c>
      <c r="AL9" s="124" t="e">
        <f>WEEKDAY(DATE(#REF!,#REF!,23))</f>
        <v>#REF!</v>
      </c>
      <c r="AM9" s="124" t="e">
        <f>WEEKDAY(DATE(#REF!,#REF!,24))</f>
        <v>#REF!</v>
      </c>
      <c r="AN9" s="124" t="e">
        <f>WEEKDAY(DATE(#REF!,#REF!,25))</f>
        <v>#REF!</v>
      </c>
      <c r="AO9" s="124" t="e">
        <f>WEEKDAY(DATE(#REF!,#REF!,26))</f>
        <v>#REF!</v>
      </c>
      <c r="AP9" s="124" t="e">
        <f>WEEKDAY(DATE(#REF!,#REF!,27))</f>
        <v>#REF!</v>
      </c>
      <c r="AQ9" s="125" t="e">
        <f>WEEKDAY(DATE(#REF!,#REF!,28))</f>
        <v>#REF!</v>
      </c>
      <c r="AR9" s="270"/>
      <c r="AS9" s="271"/>
      <c r="AT9" s="276"/>
      <c r="AU9" s="277"/>
      <c r="AV9" s="253"/>
      <c r="AW9" s="264"/>
      <c r="AX9" s="264"/>
      <c r="AY9" s="264"/>
      <c r="AZ9" s="264"/>
      <c r="BA9" s="264"/>
      <c r="BB9" s="264"/>
      <c r="BC9" s="264"/>
      <c r="BD9" s="264"/>
      <c r="BE9" s="281"/>
    </row>
    <row r="10" spans="2:63" ht="20.25" customHeight="1" thickBot="1" x14ac:dyDescent="0.75">
      <c r="D10" s="250"/>
      <c r="E10" s="255"/>
      <c r="F10" s="256"/>
      <c r="G10" s="178"/>
      <c r="H10" s="175"/>
      <c r="I10" s="178"/>
      <c r="J10" s="175"/>
      <c r="K10" s="261"/>
      <c r="L10" s="262"/>
      <c r="M10" s="157"/>
      <c r="N10" s="157"/>
      <c r="O10" s="158"/>
      <c r="P10" s="127" t="s">
        <v>21</v>
      </c>
      <c r="Q10" s="127" t="s">
        <v>189</v>
      </c>
      <c r="R10" s="127" t="s">
        <v>190</v>
      </c>
      <c r="S10" s="127" t="s">
        <v>191</v>
      </c>
      <c r="T10" s="127" t="s">
        <v>192</v>
      </c>
      <c r="U10" s="127" t="s">
        <v>193</v>
      </c>
      <c r="V10" s="128" t="s">
        <v>22</v>
      </c>
      <c r="W10" s="127" t="s">
        <v>21</v>
      </c>
      <c r="X10" s="127" t="s">
        <v>189</v>
      </c>
      <c r="Y10" s="127" t="s">
        <v>190</v>
      </c>
      <c r="Z10" s="127" t="s">
        <v>191</v>
      </c>
      <c r="AA10" s="127" t="s">
        <v>192</v>
      </c>
      <c r="AB10" s="127" t="s">
        <v>193</v>
      </c>
      <c r="AC10" s="128" t="s">
        <v>22</v>
      </c>
      <c r="AD10" s="127" t="s">
        <v>21</v>
      </c>
      <c r="AE10" s="127" t="s">
        <v>189</v>
      </c>
      <c r="AF10" s="127" t="s">
        <v>190</v>
      </c>
      <c r="AG10" s="127" t="s">
        <v>191</v>
      </c>
      <c r="AH10" s="127" t="s">
        <v>192</v>
      </c>
      <c r="AI10" s="127" t="s">
        <v>193</v>
      </c>
      <c r="AJ10" s="128" t="s">
        <v>22</v>
      </c>
      <c r="AK10" s="127" t="s">
        <v>21</v>
      </c>
      <c r="AL10" s="127" t="s">
        <v>189</v>
      </c>
      <c r="AM10" s="127" t="s">
        <v>190</v>
      </c>
      <c r="AN10" s="127" t="s">
        <v>191</v>
      </c>
      <c r="AO10" s="127" t="s">
        <v>192</v>
      </c>
      <c r="AP10" s="127" t="s">
        <v>193</v>
      </c>
      <c r="AQ10" s="128" t="s">
        <v>22</v>
      </c>
      <c r="AR10" s="272"/>
      <c r="AS10" s="273"/>
      <c r="AT10" s="278"/>
      <c r="AU10" s="279"/>
      <c r="AV10" s="255"/>
      <c r="AW10" s="265"/>
      <c r="AX10" s="265"/>
      <c r="AY10" s="265"/>
      <c r="AZ10" s="265"/>
      <c r="BA10" s="265"/>
      <c r="BB10" s="265"/>
      <c r="BC10" s="265"/>
      <c r="BD10" s="265"/>
      <c r="BE10" s="282"/>
    </row>
    <row r="11" spans="2:63" ht="20.25" customHeight="1" x14ac:dyDescent="0.7">
      <c r="D11" s="215">
        <f>D9+1</f>
        <v>1</v>
      </c>
      <c r="E11" s="244" t="s">
        <v>61</v>
      </c>
      <c r="F11" s="245"/>
      <c r="G11" s="130"/>
      <c r="H11" s="131"/>
      <c r="I11" s="130"/>
      <c r="J11" s="131"/>
      <c r="K11" s="246" t="s">
        <v>79</v>
      </c>
      <c r="L11" s="247"/>
      <c r="M11" s="95" t="s">
        <v>16</v>
      </c>
      <c r="N11" s="96"/>
      <c r="O11" s="97"/>
      <c r="P11" s="89" t="s">
        <v>129</v>
      </c>
      <c r="Q11" s="90" t="s">
        <v>129</v>
      </c>
      <c r="R11" s="90" t="s">
        <v>129</v>
      </c>
      <c r="S11" s="90"/>
      <c r="T11" s="90"/>
      <c r="U11" s="90" t="s">
        <v>129</v>
      </c>
      <c r="V11" s="91" t="s">
        <v>129</v>
      </c>
      <c r="W11" s="89" t="s">
        <v>129</v>
      </c>
      <c r="X11" s="90" t="s">
        <v>129</v>
      </c>
      <c r="Y11" s="90" t="s">
        <v>129</v>
      </c>
      <c r="Z11" s="90"/>
      <c r="AA11" s="90"/>
      <c r="AB11" s="90" t="s">
        <v>129</v>
      </c>
      <c r="AC11" s="91" t="s">
        <v>129</v>
      </c>
      <c r="AD11" s="89" t="s">
        <v>129</v>
      </c>
      <c r="AE11" s="90" t="s">
        <v>129</v>
      </c>
      <c r="AF11" s="90" t="s">
        <v>129</v>
      </c>
      <c r="AG11" s="90"/>
      <c r="AH11" s="90"/>
      <c r="AI11" s="90" t="s">
        <v>129</v>
      </c>
      <c r="AJ11" s="91" t="s">
        <v>129</v>
      </c>
      <c r="AK11" s="89" t="s">
        <v>129</v>
      </c>
      <c r="AL11" s="90" t="s">
        <v>129</v>
      </c>
      <c r="AM11" s="90" t="s">
        <v>129</v>
      </c>
      <c r="AN11" s="90"/>
      <c r="AO11" s="90"/>
      <c r="AP11" s="90" t="s">
        <v>129</v>
      </c>
      <c r="AQ11" s="91" t="s">
        <v>129</v>
      </c>
      <c r="AR11" s="225"/>
      <c r="AS11" s="226"/>
      <c r="AT11" s="227"/>
      <c r="AU11" s="228"/>
      <c r="AV11" s="292"/>
      <c r="AW11" s="293"/>
      <c r="AX11" s="293"/>
      <c r="AY11" s="293"/>
      <c r="AZ11" s="293"/>
      <c r="BA11" s="293"/>
      <c r="BB11" s="293"/>
      <c r="BC11" s="293"/>
      <c r="BD11" s="293"/>
      <c r="BE11" s="294"/>
    </row>
    <row r="12" spans="2:63" ht="20.25" customHeight="1" thickBot="1" x14ac:dyDescent="0.75">
      <c r="D12" s="232"/>
      <c r="E12" s="233"/>
      <c r="F12" s="234"/>
      <c r="G12" s="132"/>
      <c r="H12" s="133" t="str">
        <f>E11</f>
        <v>管理者</v>
      </c>
      <c r="I12" s="132"/>
      <c r="J12" s="133" t="str">
        <f>K11</f>
        <v>A</v>
      </c>
      <c r="K12" s="235"/>
      <c r="L12" s="236"/>
      <c r="M12" s="98" t="s">
        <v>158</v>
      </c>
      <c r="N12" s="99"/>
      <c r="O12" s="100"/>
      <c r="P12" s="139">
        <f>IF(P11="","",VLOOKUP(P11,シフト記号表!$C$6:$L$47,10,FALSE))</f>
        <v>8</v>
      </c>
      <c r="Q12" s="140">
        <f>IF(Q11="","",VLOOKUP(Q11,シフト記号表!$C$6:$L$47,10,FALSE))</f>
        <v>8</v>
      </c>
      <c r="R12" s="140">
        <f>IF(R11="","",VLOOKUP(R11,シフト記号表!$C$6:$L$47,10,FALSE))</f>
        <v>8</v>
      </c>
      <c r="S12" s="140" t="str">
        <f>IF(S11="","",VLOOKUP(S11,シフト記号表!$C$6:$L$47,10,FALSE))</f>
        <v/>
      </c>
      <c r="T12" s="140" t="str">
        <f>IF(T11="","",VLOOKUP(T11,シフト記号表!$C$6:$L$47,10,FALSE))</f>
        <v/>
      </c>
      <c r="U12" s="140">
        <f>IF(U11="","",VLOOKUP(U11,シフト記号表!$C$6:$L$47,10,FALSE))</f>
        <v>8</v>
      </c>
      <c r="V12" s="141">
        <f>IF(V11="","",VLOOKUP(V11,シフト記号表!$C$6:$L$47,10,FALSE))</f>
        <v>8</v>
      </c>
      <c r="W12" s="139">
        <f>IF(W11="","",VLOOKUP(W11,シフト記号表!$C$6:$L$47,10,FALSE))</f>
        <v>8</v>
      </c>
      <c r="X12" s="140">
        <f>IF(X11="","",VLOOKUP(X11,シフト記号表!$C$6:$L$47,10,FALSE))</f>
        <v>8</v>
      </c>
      <c r="Y12" s="140">
        <f>IF(Y11="","",VLOOKUP(Y11,シフト記号表!$C$6:$L$47,10,FALSE))</f>
        <v>8</v>
      </c>
      <c r="Z12" s="140" t="str">
        <f>IF(Z11="","",VLOOKUP(Z11,シフト記号表!$C$6:$L$47,10,FALSE))</f>
        <v/>
      </c>
      <c r="AA12" s="140" t="str">
        <f>IF(AA11="","",VLOOKUP(AA11,シフト記号表!$C$6:$L$47,10,FALSE))</f>
        <v/>
      </c>
      <c r="AB12" s="140">
        <f>IF(AB11="","",VLOOKUP(AB11,シフト記号表!$C$6:$L$47,10,FALSE))</f>
        <v>8</v>
      </c>
      <c r="AC12" s="141">
        <f>IF(AC11="","",VLOOKUP(AC11,シフト記号表!$C$6:$L$47,10,FALSE))</f>
        <v>8</v>
      </c>
      <c r="AD12" s="139">
        <f>IF(AD11="","",VLOOKUP(AD11,シフト記号表!$C$6:$L$47,10,FALSE))</f>
        <v>8</v>
      </c>
      <c r="AE12" s="140">
        <f>IF(AE11="","",VLOOKUP(AE11,シフト記号表!$C$6:$L$47,10,FALSE))</f>
        <v>8</v>
      </c>
      <c r="AF12" s="140">
        <f>IF(AF11="","",VLOOKUP(AF11,シフト記号表!$C$6:$L$47,10,FALSE))</f>
        <v>8</v>
      </c>
      <c r="AG12" s="140" t="str">
        <f>IF(AG11="","",VLOOKUP(AG11,シフト記号表!$C$6:$L$47,10,FALSE))</f>
        <v/>
      </c>
      <c r="AH12" s="140" t="str">
        <f>IF(AH11="","",VLOOKUP(AH11,シフト記号表!$C$6:$L$47,10,FALSE))</f>
        <v/>
      </c>
      <c r="AI12" s="140">
        <f>IF(AI11="","",VLOOKUP(AI11,シフト記号表!$C$6:$L$47,10,FALSE))</f>
        <v>8</v>
      </c>
      <c r="AJ12" s="141">
        <f>IF(AJ11="","",VLOOKUP(AJ11,シフト記号表!$C$6:$L$47,10,FALSE))</f>
        <v>8</v>
      </c>
      <c r="AK12" s="139">
        <f>IF(AK11="","",VLOOKUP(AK11,シフト記号表!$C$6:$L$47,10,FALSE))</f>
        <v>8</v>
      </c>
      <c r="AL12" s="140">
        <f>IF(AL11="","",VLOOKUP(AL11,シフト記号表!$C$6:$L$47,10,FALSE))</f>
        <v>8</v>
      </c>
      <c r="AM12" s="140">
        <f>IF(AM11="","",VLOOKUP(AM11,シフト記号表!$C$6:$L$47,10,FALSE))</f>
        <v>8</v>
      </c>
      <c r="AN12" s="140" t="str">
        <f>IF(AN11="","",VLOOKUP(AN11,シフト記号表!$C$6:$L$47,10,FALSE))</f>
        <v/>
      </c>
      <c r="AO12" s="140" t="str">
        <f>IF(AO11="","",VLOOKUP(AO11,シフト記号表!$C$6:$L$47,10,FALSE))</f>
        <v/>
      </c>
      <c r="AP12" s="140">
        <f>IF(AP11="","",VLOOKUP(AP11,シフト記号表!$C$6:$L$47,10,FALSE))</f>
        <v>8</v>
      </c>
      <c r="AQ12" s="141">
        <f>IF(AQ11="","",VLOOKUP(AQ11,シフト記号表!$C$6:$L$47,10,FALSE))</f>
        <v>8</v>
      </c>
      <c r="AR12" s="237">
        <f>SUM(P12:AQ12)</f>
        <v>160</v>
      </c>
      <c r="AS12" s="238"/>
      <c r="AT12" s="239">
        <f>AR12/4</f>
        <v>40</v>
      </c>
      <c r="AU12" s="238"/>
      <c r="AV12" s="295"/>
      <c r="AW12" s="296"/>
      <c r="AX12" s="296"/>
      <c r="AY12" s="296"/>
      <c r="AZ12" s="296"/>
      <c r="BA12" s="296"/>
      <c r="BB12" s="296"/>
      <c r="BC12" s="296"/>
      <c r="BD12" s="296"/>
      <c r="BE12" s="297"/>
    </row>
    <row r="13" spans="2:63" ht="20.25" customHeight="1" x14ac:dyDescent="0.7">
      <c r="D13" s="215">
        <f>D11+1</f>
        <v>2</v>
      </c>
      <c r="E13" s="217" t="s">
        <v>89</v>
      </c>
      <c r="F13" s="218"/>
      <c r="G13" s="134"/>
      <c r="H13" s="135"/>
      <c r="I13" s="134"/>
      <c r="J13" s="135"/>
      <c r="K13" s="221" t="s">
        <v>79</v>
      </c>
      <c r="L13" s="222"/>
      <c r="M13" s="101" t="s">
        <v>16</v>
      </c>
      <c r="N13" s="102"/>
      <c r="O13" s="103"/>
      <c r="P13" s="92" t="s">
        <v>129</v>
      </c>
      <c r="Q13" s="93" t="s">
        <v>129</v>
      </c>
      <c r="R13" s="93"/>
      <c r="S13" s="93"/>
      <c r="T13" s="93" t="s">
        <v>129</v>
      </c>
      <c r="U13" s="93" t="s">
        <v>129</v>
      </c>
      <c r="V13" s="94" t="s">
        <v>129</v>
      </c>
      <c r="W13" s="92" t="s">
        <v>129</v>
      </c>
      <c r="X13" s="93" t="s">
        <v>129</v>
      </c>
      <c r="Y13" s="93"/>
      <c r="Z13" s="93" t="s">
        <v>129</v>
      </c>
      <c r="AA13" s="93" t="s">
        <v>129</v>
      </c>
      <c r="AB13" s="93" t="s">
        <v>129</v>
      </c>
      <c r="AC13" s="94"/>
      <c r="AD13" s="92" t="s">
        <v>129</v>
      </c>
      <c r="AE13" s="93" t="s">
        <v>129</v>
      </c>
      <c r="AF13" s="93" t="s">
        <v>129</v>
      </c>
      <c r="AG13" s="93"/>
      <c r="AH13" s="93" t="s">
        <v>129</v>
      </c>
      <c r="AI13" s="93" t="s">
        <v>129</v>
      </c>
      <c r="AJ13" s="94"/>
      <c r="AK13" s="92" t="s">
        <v>129</v>
      </c>
      <c r="AL13" s="93" t="s">
        <v>129</v>
      </c>
      <c r="AM13" s="93"/>
      <c r="AN13" s="93"/>
      <c r="AO13" s="93" t="s">
        <v>129</v>
      </c>
      <c r="AP13" s="93" t="s">
        <v>129</v>
      </c>
      <c r="AQ13" s="94" t="s">
        <v>129</v>
      </c>
      <c r="AR13" s="225"/>
      <c r="AS13" s="226"/>
      <c r="AT13" s="227"/>
      <c r="AU13" s="228"/>
      <c r="AV13" s="295"/>
      <c r="AW13" s="296"/>
      <c r="AX13" s="296"/>
      <c r="AY13" s="296"/>
      <c r="AZ13" s="296"/>
      <c r="BA13" s="296"/>
      <c r="BB13" s="296"/>
      <c r="BC13" s="296"/>
      <c r="BD13" s="296"/>
      <c r="BE13" s="297"/>
    </row>
    <row r="14" spans="2:63" ht="20.25" customHeight="1" thickBot="1" x14ac:dyDescent="0.75">
      <c r="D14" s="232"/>
      <c r="E14" s="233"/>
      <c r="F14" s="234"/>
      <c r="G14" s="132"/>
      <c r="H14" s="133" t="str">
        <f>E13</f>
        <v>生活相談員</v>
      </c>
      <c r="I14" s="132"/>
      <c r="J14" s="133" t="str">
        <f>K13</f>
        <v>A</v>
      </c>
      <c r="K14" s="235"/>
      <c r="L14" s="236"/>
      <c r="M14" s="98" t="s">
        <v>158</v>
      </c>
      <c r="N14" s="99"/>
      <c r="O14" s="100"/>
      <c r="P14" s="139">
        <f>IF(P13="","",VLOOKUP(P13,シフト記号表!$C$6:$L$47,10,FALSE))</f>
        <v>8</v>
      </c>
      <c r="Q14" s="140">
        <f>IF(Q13="","",VLOOKUP(Q13,シフト記号表!$C$6:$L$47,10,FALSE))</f>
        <v>8</v>
      </c>
      <c r="R14" s="140" t="str">
        <f>IF(R13="","",VLOOKUP(R13,シフト記号表!$C$6:$L$47,10,FALSE))</f>
        <v/>
      </c>
      <c r="S14" s="140" t="str">
        <f>IF(S13="","",VLOOKUP(S13,シフト記号表!$C$6:$L$47,10,FALSE))</f>
        <v/>
      </c>
      <c r="T14" s="140">
        <f>IF(T13="","",VLOOKUP(T13,シフト記号表!$C$6:$L$47,10,FALSE))</f>
        <v>8</v>
      </c>
      <c r="U14" s="140">
        <f>IF(U13="","",VLOOKUP(U13,シフト記号表!$C$6:$L$47,10,FALSE))</f>
        <v>8</v>
      </c>
      <c r="V14" s="141">
        <f>IF(V13="","",VLOOKUP(V13,シフト記号表!$C$6:$L$47,10,FALSE))</f>
        <v>8</v>
      </c>
      <c r="W14" s="139">
        <f>IF(W13="","",VLOOKUP(W13,シフト記号表!$C$6:$L$47,10,FALSE))</f>
        <v>8</v>
      </c>
      <c r="X14" s="140">
        <f>IF(X13="","",VLOOKUP(X13,シフト記号表!$C$6:$L$47,10,FALSE))</f>
        <v>8</v>
      </c>
      <c r="Y14" s="140" t="str">
        <f>IF(Y13="","",VLOOKUP(Y13,シフト記号表!$C$6:$L$47,10,FALSE))</f>
        <v/>
      </c>
      <c r="Z14" s="140">
        <f>IF(Z13="","",VLOOKUP(Z13,シフト記号表!$C$6:$L$47,10,FALSE))</f>
        <v>8</v>
      </c>
      <c r="AA14" s="140">
        <f>IF(AA13="","",VLOOKUP(AA13,シフト記号表!$C$6:$L$47,10,FALSE))</f>
        <v>8</v>
      </c>
      <c r="AB14" s="140">
        <f>IF(AB13="","",VLOOKUP(AB13,シフト記号表!$C$6:$L$47,10,FALSE))</f>
        <v>8</v>
      </c>
      <c r="AC14" s="141" t="str">
        <f>IF(AC13="","",VLOOKUP(AC13,シフト記号表!$C$6:$L$47,10,FALSE))</f>
        <v/>
      </c>
      <c r="AD14" s="139">
        <f>IF(AD13="","",VLOOKUP(AD13,シフト記号表!$C$6:$L$47,10,FALSE))</f>
        <v>8</v>
      </c>
      <c r="AE14" s="140">
        <f>IF(AE13="","",VLOOKUP(AE13,シフト記号表!$C$6:$L$47,10,FALSE))</f>
        <v>8</v>
      </c>
      <c r="AF14" s="140">
        <f>IF(AF13="","",VLOOKUP(AF13,シフト記号表!$C$6:$L$47,10,FALSE))</f>
        <v>8</v>
      </c>
      <c r="AG14" s="140" t="str">
        <f>IF(AG13="","",VLOOKUP(AG13,シフト記号表!$C$6:$L$47,10,FALSE))</f>
        <v/>
      </c>
      <c r="AH14" s="140">
        <f>IF(AH13="","",VLOOKUP(AH13,シフト記号表!$C$6:$L$47,10,FALSE))</f>
        <v>8</v>
      </c>
      <c r="AI14" s="140">
        <f>IF(AI13="","",VLOOKUP(AI13,シフト記号表!$C$6:$L$47,10,FALSE))</f>
        <v>8</v>
      </c>
      <c r="AJ14" s="141" t="str">
        <f>IF(AJ13="","",VLOOKUP(AJ13,シフト記号表!$C$6:$L$47,10,FALSE))</f>
        <v/>
      </c>
      <c r="AK14" s="139">
        <f>IF(AK13="","",VLOOKUP(AK13,シフト記号表!$C$6:$L$47,10,FALSE))</f>
        <v>8</v>
      </c>
      <c r="AL14" s="140">
        <f>IF(AL13="","",VLOOKUP(AL13,シフト記号表!$C$6:$L$47,10,FALSE))</f>
        <v>8</v>
      </c>
      <c r="AM14" s="140" t="str">
        <f>IF(AM13="","",VLOOKUP(AM13,シフト記号表!$C$6:$L$47,10,FALSE))</f>
        <v/>
      </c>
      <c r="AN14" s="140" t="str">
        <f>IF(AN13="","",VLOOKUP(AN13,シフト記号表!$C$6:$L$47,10,FALSE))</f>
        <v/>
      </c>
      <c r="AO14" s="140">
        <f>IF(AO13="","",VLOOKUP(AO13,シフト記号表!$C$6:$L$47,10,FALSE))</f>
        <v>8</v>
      </c>
      <c r="AP14" s="140">
        <f>IF(AP13="","",VLOOKUP(AP13,シフト記号表!$C$6:$L$47,10,FALSE))</f>
        <v>8</v>
      </c>
      <c r="AQ14" s="141">
        <f>IF(AQ13="","",VLOOKUP(AQ13,シフト記号表!$C$6:$L$47,10,FALSE))</f>
        <v>8</v>
      </c>
      <c r="AR14" s="237">
        <f>SUM(P14:AQ14)</f>
        <v>160</v>
      </c>
      <c r="AS14" s="238"/>
      <c r="AT14" s="239">
        <f t="shared" ref="AT14" si="0">AR14/4</f>
        <v>40</v>
      </c>
      <c r="AU14" s="238"/>
      <c r="AV14" s="295"/>
      <c r="AW14" s="296"/>
      <c r="AX14" s="296"/>
      <c r="AY14" s="296"/>
      <c r="AZ14" s="296"/>
      <c r="BA14" s="296"/>
      <c r="BB14" s="296"/>
      <c r="BC14" s="296"/>
      <c r="BD14" s="296"/>
      <c r="BE14" s="297"/>
    </row>
    <row r="15" spans="2:63" ht="20.25" customHeight="1" x14ac:dyDescent="0.7">
      <c r="D15" s="215">
        <f>D13+1</f>
        <v>3</v>
      </c>
      <c r="E15" s="217" t="s">
        <v>174</v>
      </c>
      <c r="F15" s="218"/>
      <c r="G15" s="132"/>
      <c r="H15" s="133"/>
      <c r="I15" s="132"/>
      <c r="J15" s="133"/>
      <c r="K15" s="221" t="s">
        <v>79</v>
      </c>
      <c r="L15" s="222"/>
      <c r="M15" s="101" t="s">
        <v>16</v>
      </c>
      <c r="N15" s="102"/>
      <c r="O15" s="103"/>
      <c r="P15" s="92" t="s">
        <v>129</v>
      </c>
      <c r="Q15" s="93" t="s">
        <v>129</v>
      </c>
      <c r="R15" s="93" t="s">
        <v>129</v>
      </c>
      <c r="S15" s="93"/>
      <c r="T15" s="93"/>
      <c r="U15" s="93" t="s">
        <v>129</v>
      </c>
      <c r="V15" s="94" t="s">
        <v>129</v>
      </c>
      <c r="W15" s="92" t="s">
        <v>129</v>
      </c>
      <c r="X15" s="93" t="s">
        <v>129</v>
      </c>
      <c r="Y15" s="93" t="s">
        <v>129</v>
      </c>
      <c r="Z15" s="93"/>
      <c r="AA15" s="93"/>
      <c r="AB15" s="93" t="s">
        <v>129</v>
      </c>
      <c r="AC15" s="94" t="s">
        <v>129</v>
      </c>
      <c r="AD15" s="92" t="s">
        <v>129</v>
      </c>
      <c r="AE15" s="93" t="s">
        <v>129</v>
      </c>
      <c r="AF15" s="93" t="s">
        <v>129</v>
      </c>
      <c r="AG15" s="93"/>
      <c r="AH15" s="93"/>
      <c r="AI15" s="93" t="s">
        <v>129</v>
      </c>
      <c r="AJ15" s="94" t="s">
        <v>129</v>
      </c>
      <c r="AK15" s="92" t="s">
        <v>129</v>
      </c>
      <c r="AL15" s="93" t="s">
        <v>129</v>
      </c>
      <c r="AM15" s="93" t="s">
        <v>129</v>
      </c>
      <c r="AN15" s="93"/>
      <c r="AO15" s="93"/>
      <c r="AP15" s="93" t="s">
        <v>129</v>
      </c>
      <c r="AQ15" s="94" t="s">
        <v>129</v>
      </c>
      <c r="AR15" s="225"/>
      <c r="AS15" s="226"/>
      <c r="AT15" s="227"/>
      <c r="AU15" s="228"/>
      <c r="AV15" s="295"/>
      <c r="AW15" s="296"/>
      <c r="AX15" s="296"/>
      <c r="AY15" s="296"/>
      <c r="AZ15" s="296"/>
      <c r="BA15" s="296"/>
      <c r="BB15" s="296"/>
      <c r="BC15" s="296"/>
      <c r="BD15" s="296"/>
      <c r="BE15" s="297"/>
    </row>
    <row r="16" spans="2:63" ht="20.25" customHeight="1" thickBot="1" x14ac:dyDescent="0.75">
      <c r="D16" s="232"/>
      <c r="E16" s="233"/>
      <c r="F16" s="234"/>
      <c r="G16" s="132"/>
      <c r="H16" s="133" t="str">
        <f>E15</f>
        <v>計画作成担当者</v>
      </c>
      <c r="I16" s="132"/>
      <c r="J16" s="133" t="str">
        <f>K15</f>
        <v>A</v>
      </c>
      <c r="K16" s="235"/>
      <c r="L16" s="236"/>
      <c r="M16" s="98" t="s">
        <v>158</v>
      </c>
      <c r="N16" s="99"/>
      <c r="O16" s="100"/>
      <c r="P16" s="139">
        <f>IF(P15="","",VLOOKUP(P15,シフト記号表!$C$6:$L$47,10,FALSE))</f>
        <v>8</v>
      </c>
      <c r="Q16" s="140">
        <f>IF(Q15="","",VLOOKUP(Q15,シフト記号表!$C$6:$L$47,10,FALSE))</f>
        <v>8</v>
      </c>
      <c r="R16" s="140">
        <f>IF(R15="","",VLOOKUP(R15,シフト記号表!$C$6:$L$47,10,FALSE))</f>
        <v>8</v>
      </c>
      <c r="S16" s="140" t="str">
        <f>IF(S15="","",VLOOKUP(S15,シフト記号表!$C$6:$L$47,10,FALSE))</f>
        <v/>
      </c>
      <c r="T16" s="140" t="str">
        <f>IF(T15="","",VLOOKUP(T15,シフト記号表!$C$6:$L$47,10,FALSE))</f>
        <v/>
      </c>
      <c r="U16" s="140">
        <f>IF(U15="","",VLOOKUP(U15,シフト記号表!$C$6:$L$47,10,FALSE))</f>
        <v>8</v>
      </c>
      <c r="V16" s="141">
        <f>IF(V15="","",VLOOKUP(V15,シフト記号表!$C$6:$L$47,10,FALSE))</f>
        <v>8</v>
      </c>
      <c r="W16" s="139">
        <f>IF(W15="","",VLOOKUP(W15,シフト記号表!$C$6:$L$47,10,FALSE))</f>
        <v>8</v>
      </c>
      <c r="X16" s="140">
        <f>IF(X15="","",VLOOKUP(X15,シフト記号表!$C$6:$L$47,10,FALSE))</f>
        <v>8</v>
      </c>
      <c r="Y16" s="140">
        <f>IF(Y15="","",VLOOKUP(Y15,シフト記号表!$C$6:$L$47,10,FALSE))</f>
        <v>8</v>
      </c>
      <c r="Z16" s="140" t="str">
        <f>IF(Z15="","",VLOOKUP(Z15,シフト記号表!$C$6:$L$47,10,FALSE))</f>
        <v/>
      </c>
      <c r="AA16" s="140" t="str">
        <f>IF(AA15="","",VLOOKUP(AA15,シフト記号表!$C$6:$L$47,10,FALSE))</f>
        <v/>
      </c>
      <c r="AB16" s="140">
        <f>IF(AB15="","",VLOOKUP(AB15,シフト記号表!$C$6:$L$47,10,FALSE))</f>
        <v>8</v>
      </c>
      <c r="AC16" s="141">
        <f>IF(AC15="","",VLOOKUP(AC15,シフト記号表!$C$6:$L$47,10,FALSE))</f>
        <v>8</v>
      </c>
      <c r="AD16" s="139">
        <f>IF(AD15="","",VLOOKUP(AD15,シフト記号表!$C$6:$L$47,10,FALSE))</f>
        <v>8</v>
      </c>
      <c r="AE16" s="140">
        <f>IF(AE15="","",VLOOKUP(AE15,シフト記号表!$C$6:$L$47,10,FALSE))</f>
        <v>8</v>
      </c>
      <c r="AF16" s="140">
        <f>IF(AF15="","",VLOOKUP(AF15,シフト記号表!$C$6:$L$47,10,FALSE))</f>
        <v>8</v>
      </c>
      <c r="AG16" s="140" t="str">
        <f>IF(AG15="","",VLOOKUP(AG15,シフト記号表!$C$6:$L$47,10,FALSE))</f>
        <v/>
      </c>
      <c r="AH16" s="140" t="str">
        <f>IF(AH15="","",VLOOKUP(AH15,シフト記号表!$C$6:$L$47,10,FALSE))</f>
        <v/>
      </c>
      <c r="AI16" s="140">
        <f>IF(AI15="","",VLOOKUP(AI15,シフト記号表!$C$6:$L$47,10,FALSE))</f>
        <v>8</v>
      </c>
      <c r="AJ16" s="141">
        <f>IF(AJ15="","",VLOOKUP(AJ15,シフト記号表!$C$6:$L$47,10,FALSE))</f>
        <v>8</v>
      </c>
      <c r="AK16" s="139">
        <f>IF(AK15="","",VLOOKUP(AK15,シフト記号表!$C$6:$L$47,10,FALSE))</f>
        <v>8</v>
      </c>
      <c r="AL16" s="140">
        <f>IF(AL15="","",VLOOKUP(AL15,シフト記号表!$C$6:$L$47,10,FALSE))</f>
        <v>8</v>
      </c>
      <c r="AM16" s="140">
        <f>IF(AM15="","",VLOOKUP(AM15,シフト記号表!$C$6:$L$47,10,FALSE))</f>
        <v>8</v>
      </c>
      <c r="AN16" s="140" t="str">
        <f>IF(AN15="","",VLOOKUP(AN15,シフト記号表!$C$6:$L$47,10,FALSE))</f>
        <v/>
      </c>
      <c r="AO16" s="140" t="str">
        <f>IF(AO15="","",VLOOKUP(AO15,シフト記号表!$C$6:$L$47,10,FALSE))</f>
        <v/>
      </c>
      <c r="AP16" s="140">
        <f>IF(AP15="","",VLOOKUP(AP15,シフト記号表!$C$6:$L$47,10,FALSE))</f>
        <v>8</v>
      </c>
      <c r="AQ16" s="141">
        <f>IF(AQ15="","",VLOOKUP(AQ15,シフト記号表!$C$6:$L$47,10,FALSE))</f>
        <v>8</v>
      </c>
      <c r="AR16" s="237">
        <f>SUM(P16:AQ16)</f>
        <v>160</v>
      </c>
      <c r="AS16" s="238"/>
      <c r="AT16" s="239">
        <f t="shared" ref="AT16" si="1">AR16/4</f>
        <v>40</v>
      </c>
      <c r="AU16" s="238"/>
      <c r="AV16" s="295"/>
      <c r="AW16" s="296"/>
      <c r="AX16" s="296"/>
      <c r="AY16" s="296"/>
      <c r="AZ16" s="296"/>
      <c r="BA16" s="296"/>
      <c r="BB16" s="296"/>
      <c r="BC16" s="296"/>
      <c r="BD16" s="296"/>
      <c r="BE16" s="297"/>
    </row>
    <row r="17" spans="4:57" ht="20.25" customHeight="1" x14ac:dyDescent="0.7">
      <c r="D17" s="215">
        <f>D15+1</f>
        <v>4</v>
      </c>
      <c r="E17" s="217" t="s">
        <v>92</v>
      </c>
      <c r="F17" s="218"/>
      <c r="G17" s="132"/>
      <c r="H17" s="133"/>
      <c r="I17" s="132"/>
      <c r="J17" s="133"/>
      <c r="K17" s="221" t="s">
        <v>114</v>
      </c>
      <c r="L17" s="222"/>
      <c r="M17" s="101" t="s">
        <v>16</v>
      </c>
      <c r="N17" s="102"/>
      <c r="O17" s="103"/>
      <c r="P17" s="92" t="s">
        <v>156</v>
      </c>
      <c r="Q17" s="93" t="s">
        <v>156</v>
      </c>
      <c r="R17" s="93" t="s">
        <v>156</v>
      </c>
      <c r="S17" s="93"/>
      <c r="T17" s="93"/>
      <c r="U17" s="93" t="s">
        <v>156</v>
      </c>
      <c r="V17" s="94" t="s">
        <v>156</v>
      </c>
      <c r="W17" s="92" t="s">
        <v>156</v>
      </c>
      <c r="X17" s="93" t="s">
        <v>156</v>
      </c>
      <c r="Y17" s="93" t="s">
        <v>156</v>
      </c>
      <c r="Z17" s="93"/>
      <c r="AA17" s="93"/>
      <c r="AB17" s="93" t="s">
        <v>156</v>
      </c>
      <c r="AC17" s="94" t="s">
        <v>156</v>
      </c>
      <c r="AD17" s="92" t="s">
        <v>156</v>
      </c>
      <c r="AE17" s="93" t="s">
        <v>156</v>
      </c>
      <c r="AF17" s="93" t="s">
        <v>156</v>
      </c>
      <c r="AG17" s="93"/>
      <c r="AH17" s="93"/>
      <c r="AI17" s="93" t="s">
        <v>156</v>
      </c>
      <c r="AJ17" s="94" t="s">
        <v>156</v>
      </c>
      <c r="AK17" s="92" t="s">
        <v>156</v>
      </c>
      <c r="AL17" s="93" t="s">
        <v>156</v>
      </c>
      <c r="AM17" s="93" t="s">
        <v>156</v>
      </c>
      <c r="AN17" s="93"/>
      <c r="AO17" s="93"/>
      <c r="AP17" s="93" t="s">
        <v>156</v>
      </c>
      <c r="AQ17" s="94" t="s">
        <v>156</v>
      </c>
      <c r="AR17" s="225"/>
      <c r="AS17" s="226"/>
      <c r="AT17" s="227"/>
      <c r="AU17" s="228"/>
      <c r="AV17" s="295"/>
      <c r="AW17" s="296"/>
      <c r="AX17" s="296"/>
      <c r="AY17" s="296"/>
      <c r="AZ17" s="296"/>
      <c r="BA17" s="296"/>
      <c r="BB17" s="296"/>
      <c r="BC17" s="296"/>
      <c r="BD17" s="296"/>
      <c r="BE17" s="297"/>
    </row>
    <row r="18" spans="4:57" ht="20.25" customHeight="1" thickBot="1" x14ac:dyDescent="0.75">
      <c r="D18" s="232"/>
      <c r="E18" s="233"/>
      <c r="F18" s="234"/>
      <c r="G18" s="132"/>
      <c r="H18" s="133" t="str">
        <f>E17</f>
        <v>機能訓練指導員</v>
      </c>
      <c r="I18" s="132"/>
      <c r="J18" s="133" t="str">
        <f>K17</f>
        <v>B</v>
      </c>
      <c r="K18" s="235"/>
      <c r="L18" s="236"/>
      <c r="M18" s="98" t="s">
        <v>158</v>
      </c>
      <c r="N18" s="99"/>
      <c r="O18" s="100"/>
      <c r="P18" s="139">
        <f>IF(P17="","",VLOOKUP(P17,シフト記号表!$C$6:$L$47,10,FALSE))</f>
        <v>5.5000000000000018</v>
      </c>
      <c r="Q18" s="140">
        <f>IF(Q17="","",VLOOKUP(Q17,シフト記号表!$C$6:$L$47,10,FALSE))</f>
        <v>5.5000000000000018</v>
      </c>
      <c r="R18" s="140">
        <f>IF(R17="","",VLOOKUP(R17,シフト記号表!$C$6:$L$47,10,FALSE))</f>
        <v>5.5000000000000018</v>
      </c>
      <c r="S18" s="140" t="str">
        <f>IF(S17="","",VLOOKUP(S17,シフト記号表!$C$6:$L$47,10,FALSE))</f>
        <v/>
      </c>
      <c r="T18" s="140" t="str">
        <f>IF(T17="","",VLOOKUP(T17,シフト記号表!$C$6:$L$47,10,FALSE))</f>
        <v/>
      </c>
      <c r="U18" s="140">
        <f>IF(U17="","",VLOOKUP(U17,シフト記号表!$C$6:$L$47,10,FALSE))</f>
        <v>5.5000000000000018</v>
      </c>
      <c r="V18" s="141">
        <f>IF(V17="","",VLOOKUP(V17,シフト記号表!$C$6:$L$47,10,FALSE))</f>
        <v>5.5000000000000018</v>
      </c>
      <c r="W18" s="139">
        <f>IF(W17="","",VLOOKUP(W17,シフト記号表!$C$6:$L$47,10,FALSE))</f>
        <v>5.5000000000000018</v>
      </c>
      <c r="X18" s="140">
        <f>IF(X17="","",VLOOKUP(X17,シフト記号表!$C$6:$L$47,10,FALSE))</f>
        <v>5.5000000000000018</v>
      </c>
      <c r="Y18" s="140">
        <f>IF(Y17="","",VLOOKUP(Y17,シフト記号表!$C$6:$L$47,10,FALSE))</f>
        <v>5.5000000000000018</v>
      </c>
      <c r="Z18" s="140" t="str">
        <f>IF(Z17="","",VLOOKUP(Z17,シフト記号表!$C$6:$L$47,10,FALSE))</f>
        <v/>
      </c>
      <c r="AA18" s="140" t="str">
        <f>IF(AA17="","",VLOOKUP(AA17,シフト記号表!$C$6:$L$47,10,FALSE))</f>
        <v/>
      </c>
      <c r="AB18" s="140">
        <f>IF(AB17="","",VLOOKUP(AB17,シフト記号表!$C$6:$L$47,10,FALSE))</f>
        <v>5.5000000000000018</v>
      </c>
      <c r="AC18" s="141">
        <f>IF(AC17="","",VLOOKUP(AC17,シフト記号表!$C$6:$L$47,10,FALSE))</f>
        <v>5.5000000000000018</v>
      </c>
      <c r="AD18" s="139">
        <f>IF(AD17="","",VLOOKUP(AD17,シフト記号表!$C$6:$L$47,10,FALSE))</f>
        <v>5.5000000000000018</v>
      </c>
      <c r="AE18" s="140">
        <f>IF(AE17="","",VLOOKUP(AE17,シフト記号表!$C$6:$L$47,10,FALSE))</f>
        <v>5.5000000000000018</v>
      </c>
      <c r="AF18" s="140">
        <f>IF(AF17="","",VLOOKUP(AF17,シフト記号表!$C$6:$L$47,10,FALSE))</f>
        <v>5.5000000000000018</v>
      </c>
      <c r="AG18" s="140" t="str">
        <f>IF(AG17="","",VLOOKUP(AG17,シフト記号表!$C$6:$L$47,10,FALSE))</f>
        <v/>
      </c>
      <c r="AH18" s="140" t="str">
        <f>IF(AH17="","",VLOOKUP(AH17,シフト記号表!$C$6:$L$47,10,FALSE))</f>
        <v/>
      </c>
      <c r="AI18" s="140">
        <f>IF(AI17="","",VLOOKUP(AI17,シフト記号表!$C$6:$L$47,10,FALSE))</f>
        <v>5.5000000000000018</v>
      </c>
      <c r="AJ18" s="141">
        <f>IF(AJ17="","",VLOOKUP(AJ17,シフト記号表!$C$6:$L$47,10,FALSE))</f>
        <v>5.5000000000000018</v>
      </c>
      <c r="AK18" s="139">
        <f>IF(AK17="","",VLOOKUP(AK17,シフト記号表!$C$6:$L$47,10,FALSE))</f>
        <v>5.5000000000000018</v>
      </c>
      <c r="AL18" s="140">
        <f>IF(AL17="","",VLOOKUP(AL17,シフト記号表!$C$6:$L$47,10,FALSE))</f>
        <v>5.5000000000000018</v>
      </c>
      <c r="AM18" s="140">
        <f>IF(AM17="","",VLOOKUP(AM17,シフト記号表!$C$6:$L$47,10,FALSE))</f>
        <v>5.5000000000000018</v>
      </c>
      <c r="AN18" s="140" t="str">
        <f>IF(AN17="","",VLOOKUP(AN17,シフト記号表!$C$6:$L$47,10,FALSE))</f>
        <v/>
      </c>
      <c r="AO18" s="140" t="str">
        <f>IF(AO17="","",VLOOKUP(AO17,シフト記号表!$C$6:$L$47,10,FALSE))</f>
        <v/>
      </c>
      <c r="AP18" s="140">
        <f>IF(AP17="","",VLOOKUP(AP17,シフト記号表!$C$6:$L$47,10,FALSE))</f>
        <v>5.5000000000000018</v>
      </c>
      <c r="AQ18" s="141">
        <f>IF(AQ17="","",VLOOKUP(AQ17,シフト記号表!$C$6:$L$47,10,FALSE))</f>
        <v>5.5000000000000018</v>
      </c>
      <c r="AR18" s="237">
        <f>SUM(P18:AQ18)</f>
        <v>110.00000000000001</v>
      </c>
      <c r="AS18" s="238"/>
      <c r="AT18" s="239">
        <f t="shared" ref="AT18" si="2">AR18/4</f>
        <v>27.500000000000004</v>
      </c>
      <c r="AU18" s="238"/>
      <c r="AV18" s="295"/>
      <c r="AW18" s="296"/>
      <c r="AX18" s="296"/>
      <c r="AY18" s="296"/>
      <c r="AZ18" s="296"/>
      <c r="BA18" s="296"/>
      <c r="BB18" s="296"/>
      <c r="BC18" s="296"/>
      <c r="BD18" s="296"/>
      <c r="BE18" s="297"/>
    </row>
    <row r="19" spans="4:57" ht="20.25" customHeight="1" x14ac:dyDescent="0.7">
      <c r="D19" s="215">
        <f>D17+1</f>
        <v>5</v>
      </c>
      <c r="E19" s="217" t="s">
        <v>90</v>
      </c>
      <c r="F19" s="218"/>
      <c r="G19" s="132"/>
      <c r="H19" s="133"/>
      <c r="I19" s="132"/>
      <c r="J19" s="133"/>
      <c r="K19" s="221" t="s">
        <v>79</v>
      </c>
      <c r="L19" s="222"/>
      <c r="M19" s="101" t="s">
        <v>16</v>
      </c>
      <c r="N19" s="102"/>
      <c r="O19" s="103"/>
      <c r="P19" s="92" t="s">
        <v>129</v>
      </c>
      <c r="Q19" s="93" t="s">
        <v>129</v>
      </c>
      <c r="R19" s="93" t="s">
        <v>129</v>
      </c>
      <c r="S19" s="93"/>
      <c r="T19" s="93"/>
      <c r="U19" s="93" t="s">
        <v>129</v>
      </c>
      <c r="V19" s="94" t="s">
        <v>129</v>
      </c>
      <c r="W19" s="92" t="s">
        <v>129</v>
      </c>
      <c r="X19" s="93" t="s">
        <v>129</v>
      </c>
      <c r="Y19" s="93" t="s">
        <v>129</v>
      </c>
      <c r="Z19" s="93"/>
      <c r="AA19" s="93"/>
      <c r="AB19" s="93" t="s">
        <v>129</v>
      </c>
      <c r="AC19" s="94" t="s">
        <v>129</v>
      </c>
      <c r="AD19" s="92" t="s">
        <v>129</v>
      </c>
      <c r="AE19" s="93" t="s">
        <v>129</v>
      </c>
      <c r="AF19" s="93" t="s">
        <v>129</v>
      </c>
      <c r="AG19" s="93"/>
      <c r="AH19" s="93"/>
      <c r="AI19" s="93" t="s">
        <v>129</v>
      </c>
      <c r="AJ19" s="94" t="s">
        <v>129</v>
      </c>
      <c r="AK19" s="92" t="s">
        <v>129</v>
      </c>
      <c r="AL19" s="93" t="s">
        <v>129</v>
      </c>
      <c r="AM19" s="93" t="s">
        <v>129</v>
      </c>
      <c r="AN19" s="93"/>
      <c r="AO19" s="93"/>
      <c r="AP19" s="93" t="s">
        <v>129</v>
      </c>
      <c r="AQ19" s="94" t="s">
        <v>129</v>
      </c>
      <c r="AR19" s="225"/>
      <c r="AS19" s="226"/>
      <c r="AT19" s="227"/>
      <c r="AU19" s="228"/>
      <c r="AV19" s="295"/>
      <c r="AW19" s="296"/>
      <c r="AX19" s="296"/>
      <c r="AY19" s="296"/>
      <c r="AZ19" s="296"/>
      <c r="BA19" s="296"/>
      <c r="BB19" s="296"/>
      <c r="BC19" s="296"/>
      <c r="BD19" s="296"/>
      <c r="BE19" s="297"/>
    </row>
    <row r="20" spans="4:57" ht="20.25" customHeight="1" thickBot="1" x14ac:dyDescent="0.75">
      <c r="D20" s="232"/>
      <c r="E20" s="233"/>
      <c r="F20" s="234"/>
      <c r="G20" s="132"/>
      <c r="H20" s="133" t="str">
        <f>E19</f>
        <v>看護職員</v>
      </c>
      <c r="I20" s="132"/>
      <c r="J20" s="133" t="str">
        <f>K19</f>
        <v>A</v>
      </c>
      <c r="K20" s="235"/>
      <c r="L20" s="236"/>
      <c r="M20" s="151" t="s">
        <v>158</v>
      </c>
      <c r="N20" s="106"/>
      <c r="O20" s="152"/>
      <c r="P20" s="139">
        <f>IF(P19="","",VLOOKUP(P19,シフト記号表!$C$6:$L$47,10,FALSE))</f>
        <v>8</v>
      </c>
      <c r="Q20" s="140">
        <f>IF(Q19="","",VLOOKUP(Q19,シフト記号表!$C$6:$L$47,10,FALSE))</f>
        <v>8</v>
      </c>
      <c r="R20" s="140">
        <f>IF(R19="","",VLOOKUP(R19,シフト記号表!$C$6:$L$47,10,FALSE))</f>
        <v>8</v>
      </c>
      <c r="S20" s="140" t="str">
        <f>IF(S19="","",VLOOKUP(S19,シフト記号表!$C$6:$L$47,10,FALSE))</f>
        <v/>
      </c>
      <c r="T20" s="140" t="str">
        <f>IF(T19="","",VLOOKUP(T19,シフト記号表!$C$6:$L$47,10,FALSE))</f>
        <v/>
      </c>
      <c r="U20" s="140">
        <f>IF(U19="","",VLOOKUP(U19,シフト記号表!$C$6:$L$47,10,FALSE))</f>
        <v>8</v>
      </c>
      <c r="V20" s="141">
        <f>IF(V19="","",VLOOKUP(V19,シフト記号表!$C$6:$L$47,10,FALSE))</f>
        <v>8</v>
      </c>
      <c r="W20" s="139">
        <f>IF(W19="","",VLOOKUP(W19,シフト記号表!$C$6:$L$47,10,FALSE))</f>
        <v>8</v>
      </c>
      <c r="X20" s="140">
        <f>IF(X19="","",VLOOKUP(X19,シフト記号表!$C$6:$L$47,10,FALSE))</f>
        <v>8</v>
      </c>
      <c r="Y20" s="140">
        <f>IF(Y19="","",VLOOKUP(Y19,シフト記号表!$C$6:$L$47,10,FALSE))</f>
        <v>8</v>
      </c>
      <c r="Z20" s="140" t="str">
        <f>IF(Z19="","",VLOOKUP(Z19,シフト記号表!$C$6:$L$47,10,FALSE))</f>
        <v/>
      </c>
      <c r="AA20" s="140" t="str">
        <f>IF(AA19="","",VLOOKUP(AA19,シフト記号表!$C$6:$L$47,10,FALSE))</f>
        <v/>
      </c>
      <c r="AB20" s="140">
        <f>IF(AB19="","",VLOOKUP(AB19,シフト記号表!$C$6:$L$47,10,FALSE))</f>
        <v>8</v>
      </c>
      <c r="AC20" s="141">
        <f>IF(AC19="","",VLOOKUP(AC19,シフト記号表!$C$6:$L$47,10,FALSE))</f>
        <v>8</v>
      </c>
      <c r="AD20" s="139">
        <f>IF(AD19="","",VLOOKUP(AD19,シフト記号表!$C$6:$L$47,10,FALSE))</f>
        <v>8</v>
      </c>
      <c r="AE20" s="140">
        <f>IF(AE19="","",VLOOKUP(AE19,シフト記号表!$C$6:$L$47,10,FALSE))</f>
        <v>8</v>
      </c>
      <c r="AF20" s="140">
        <f>IF(AF19="","",VLOOKUP(AF19,シフト記号表!$C$6:$L$47,10,FALSE))</f>
        <v>8</v>
      </c>
      <c r="AG20" s="140" t="str">
        <f>IF(AG19="","",VLOOKUP(AG19,シフト記号表!$C$6:$L$47,10,FALSE))</f>
        <v/>
      </c>
      <c r="AH20" s="140" t="str">
        <f>IF(AH19="","",VLOOKUP(AH19,シフト記号表!$C$6:$L$47,10,FALSE))</f>
        <v/>
      </c>
      <c r="AI20" s="140">
        <f>IF(AI19="","",VLOOKUP(AI19,シフト記号表!$C$6:$L$47,10,FALSE))</f>
        <v>8</v>
      </c>
      <c r="AJ20" s="141">
        <f>IF(AJ19="","",VLOOKUP(AJ19,シフト記号表!$C$6:$L$47,10,FALSE))</f>
        <v>8</v>
      </c>
      <c r="AK20" s="139">
        <f>IF(AK19="","",VLOOKUP(AK19,シフト記号表!$C$6:$L$47,10,FALSE))</f>
        <v>8</v>
      </c>
      <c r="AL20" s="140">
        <f>IF(AL19="","",VLOOKUP(AL19,シフト記号表!$C$6:$L$47,10,FALSE))</f>
        <v>8</v>
      </c>
      <c r="AM20" s="140">
        <f>IF(AM19="","",VLOOKUP(AM19,シフト記号表!$C$6:$L$47,10,FALSE))</f>
        <v>8</v>
      </c>
      <c r="AN20" s="140" t="str">
        <f>IF(AN19="","",VLOOKUP(AN19,シフト記号表!$C$6:$L$47,10,FALSE))</f>
        <v/>
      </c>
      <c r="AO20" s="140" t="str">
        <f>IF(AO19="","",VLOOKUP(AO19,シフト記号表!$C$6:$L$47,10,FALSE))</f>
        <v/>
      </c>
      <c r="AP20" s="140">
        <f>IF(AP19="","",VLOOKUP(AP19,シフト記号表!$C$6:$L$47,10,FALSE))</f>
        <v>8</v>
      </c>
      <c r="AQ20" s="141">
        <f>IF(AQ19="","",VLOOKUP(AQ19,シフト記号表!$C$6:$L$47,10,FALSE))</f>
        <v>8</v>
      </c>
      <c r="AR20" s="237">
        <f>SUM(P20:AQ20)</f>
        <v>160</v>
      </c>
      <c r="AS20" s="238"/>
      <c r="AT20" s="239">
        <f t="shared" ref="AT20" si="3">AR20/4</f>
        <v>40</v>
      </c>
      <c r="AU20" s="238"/>
      <c r="AV20" s="295"/>
      <c r="AW20" s="296"/>
      <c r="AX20" s="296"/>
      <c r="AY20" s="296"/>
      <c r="AZ20" s="296"/>
      <c r="BA20" s="296"/>
      <c r="BB20" s="296"/>
      <c r="BC20" s="296"/>
      <c r="BD20" s="296"/>
      <c r="BE20" s="297"/>
    </row>
    <row r="21" spans="4:57" ht="20.25" customHeight="1" x14ac:dyDescent="0.7">
      <c r="D21" s="215">
        <f>D19+1</f>
        <v>6</v>
      </c>
      <c r="E21" s="217" t="s">
        <v>90</v>
      </c>
      <c r="F21" s="218"/>
      <c r="G21" s="132"/>
      <c r="H21" s="133"/>
      <c r="I21" s="132"/>
      <c r="J21" s="133"/>
      <c r="K21" s="221" t="s">
        <v>79</v>
      </c>
      <c r="L21" s="222"/>
      <c r="M21" s="150" t="s">
        <v>16</v>
      </c>
      <c r="N21" s="104"/>
      <c r="O21" s="105"/>
      <c r="P21" s="92" t="s">
        <v>203</v>
      </c>
      <c r="Q21" s="93" t="s">
        <v>182</v>
      </c>
      <c r="R21" s="93" t="s">
        <v>194</v>
      </c>
      <c r="S21" s="93" t="s">
        <v>194</v>
      </c>
      <c r="T21" s="93"/>
      <c r="U21" s="93" t="s">
        <v>181</v>
      </c>
      <c r="V21" s="94"/>
      <c r="W21" s="92"/>
      <c r="X21" s="93" t="s">
        <v>203</v>
      </c>
      <c r="Y21" s="93" t="s">
        <v>182</v>
      </c>
      <c r="Z21" s="93" t="s">
        <v>194</v>
      </c>
      <c r="AA21" s="93" t="s">
        <v>194</v>
      </c>
      <c r="AB21" s="93"/>
      <c r="AC21" s="94" t="s">
        <v>181</v>
      </c>
      <c r="AD21" s="92" t="s">
        <v>181</v>
      </c>
      <c r="AE21" s="93"/>
      <c r="AF21" s="93" t="s">
        <v>203</v>
      </c>
      <c r="AG21" s="93" t="s">
        <v>182</v>
      </c>
      <c r="AH21" s="93" t="s">
        <v>194</v>
      </c>
      <c r="AI21" s="93" t="s">
        <v>194</v>
      </c>
      <c r="AJ21" s="94"/>
      <c r="AK21" s="92" t="s">
        <v>181</v>
      </c>
      <c r="AL21" s="93"/>
      <c r="AM21" s="93"/>
      <c r="AN21" s="93" t="s">
        <v>203</v>
      </c>
      <c r="AO21" s="93" t="s">
        <v>182</v>
      </c>
      <c r="AP21" s="93" t="s">
        <v>194</v>
      </c>
      <c r="AQ21" s="94" t="s">
        <v>194</v>
      </c>
      <c r="AR21" s="225"/>
      <c r="AS21" s="226"/>
      <c r="AT21" s="227"/>
      <c r="AU21" s="228"/>
      <c r="AV21" s="295"/>
      <c r="AW21" s="296"/>
      <c r="AX21" s="296"/>
      <c r="AY21" s="296"/>
      <c r="AZ21" s="296"/>
      <c r="BA21" s="296"/>
      <c r="BB21" s="296"/>
      <c r="BC21" s="296"/>
      <c r="BD21" s="296"/>
      <c r="BE21" s="297"/>
    </row>
    <row r="22" spans="4:57" ht="20.25" customHeight="1" thickBot="1" x14ac:dyDescent="0.75">
      <c r="D22" s="232"/>
      <c r="E22" s="233"/>
      <c r="F22" s="234"/>
      <c r="G22" s="132"/>
      <c r="H22" s="133" t="str">
        <f>E21</f>
        <v>看護職員</v>
      </c>
      <c r="I22" s="132"/>
      <c r="J22" s="133" t="str">
        <f>K21</f>
        <v>A</v>
      </c>
      <c r="K22" s="235"/>
      <c r="L22" s="236"/>
      <c r="M22" s="98" t="s">
        <v>158</v>
      </c>
      <c r="N22" s="99"/>
      <c r="O22" s="100"/>
      <c r="P22" s="139">
        <f>IF(P21="","",VLOOKUP(P21,シフト記号表!$C$6:$L$47,10,FALSE))</f>
        <v>7.5000000000000018</v>
      </c>
      <c r="Q22" s="140">
        <f>IF(Q21="","",VLOOKUP(Q21,シフト記号表!$C$6:$L$47,10,FALSE))</f>
        <v>8.5</v>
      </c>
      <c r="R22" s="140">
        <f>IF(R21="","",VLOOKUP(R21,シフト記号表!$C$6:$L$47,10,FALSE))</f>
        <v>7.9999999999999982</v>
      </c>
      <c r="S22" s="140">
        <f>IF(S21="","",VLOOKUP(S21,シフト記号表!$C$6:$L$47,10,FALSE))</f>
        <v>7.9999999999999982</v>
      </c>
      <c r="T22" s="140" t="str">
        <f>IF(T21="","",VLOOKUP(T21,シフト記号表!$C$6:$L$47,10,FALSE))</f>
        <v/>
      </c>
      <c r="U22" s="140">
        <f>IF(U21="","",VLOOKUP(U21,シフト記号表!$C$6:$L$47,10,FALSE))</f>
        <v>8</v>
      </c>
      <c r="V22" s="141" t="str">
        <f>IF(V21="","",VLOOKUP(V21,シフト記号表!$C$6:$L$47,10,FALSE))</f>
        <v/>
      </c>
      <c r="W22" s="139" t="str">
        <f>IF(W21="","",VLOOKUP(W21,シフト記号表!$C$6:$L$47,10,FALSE))</f>
        <v/>
      </c>
      <c r="X22" s="140">
        <f>IF(X21="","",VLOOKUP(X21,シフト記号表!$C$6:$L$47,10,FALSE))</f>
        <v>7.5000000000000018</v>
      </c>
      <c r="Y22" s="140">
        <f>IF(Y21="","",VLOOKUP(Y21,シフト記号表!$C$6:$L$47,10,FALSE))</f>
        <v>8.5</v>
      </c>
      <c r="Z22" s="140">
        <f>IF(Z21="","",VLOOKUP(Z21,シフト記号表!$C$6:$L$47,10,FALSE))</f>
        <v>7.9999999999999982</v>
      </c>
      <c r="AA22" s="140">
        <f>IF(AA21="","",VLOOKUP(AA21,シフト記号表!$C$6:$L$47,10,FALSE))</f>
        <v>7.9999999999999982</v>
      </c>
      <c r="AB22" s="140" t="str">
        <f>IF(AB21="","",VLOOKUP(AB21,シフト記号表!$C$6:$L$47,10,FALSE))</f>
        <v/>
      </c>
      <c r="AC22" s="141">
        <f>IF(AC21="","",VLOOKUP(AC21,シフト記号表!$C$6:$L$47,10,FALSE))</f>
        <v>8</v>
      </c>
      <c r="AD22" s="139">
        <f>IF(AD21="","",VLOOKUP(AD21,シフト記号表!$C$6:$L$47,10,FALSE))</f>
        <v>8</v>
      </c>
      <c r="AE22" s="140" t="str">
        <f>IF(AE21="","",VLOOKUP(AE21,シフト記号表!$C$6:$L$47,10,FALSE))</f>
        <v/>
      </c>
      <c r="AF22" s="140">
        <f>IF(AF21="","",VLOOKUP(AF21,シフト記号表!$C$6:$L$47,10,FALSE))</f>
        <v>7.5000000000000018</v>
      </c>
      <c r="AG22" s="140">
        <f>IF(AG21="","",VLOOKUP(AG21,シフト記号表!$C$6:$L$47,10,FALSE))</f>
        <v>8.5</v>
      </c>
      <c r="AH22" s="140">
        <f>IF(AH21="","",VLOOKUP(AH21,シフト記号表!$C$6:$L$47,10,FALSE))</f>
        <v>7.9999999999999982</v>
      </c>
      <c r="AI22" s="140">
        <f>IF(AI21="","",VLOOKUP(AI21,シフト記号表!$C$6:$L$47,10,FALSE))</f>
        <v>7.9999999999999982</v>
      </c>
      <c r="AJ22" s="141" t="str">
        <f>IF(AJ21="","",VLOOKUP(AJ21,シフト記号表!$C$6:$L$47,10,FALSE))</f>
        <v/>
      </c>
      <c r="AK22" s="139">
        <f>IF(AK21="","",VLOOKUP(AK21,シフト記号表!$C$6:$L$47,10,FALSE))</f>
        <v>8</v>
      </c>
      <c r="AL22" s="140" t="str">
        <f>IF(AL21="","",VLOOKUP(AL21,シフト記号表!$C$6:$L$47,10,FALSE))</f>
        <v/>
      </c>
      <c r="AM22" s="140" t="str">
        <f>IF(AM21="","",VLOOKUP(AM21,シフト記号表!$C$6:$L$47,10,FALSE))</f>
        <v/>
      </c>
      <c r="AN22" s="140">
        <f>IF(AN21="","",VLOOKUP(AN21,シフト記号表!$C$6:$L$47,10,FALSE))</f>
        <v>7.5000000000000018</v>
      </c>
      <c r="AO22" s="140">
        <f>IF(AO21="","",VLOOKUP(AO21,シフト記号表!$C$6:$L$47,10,FALSE))</f>
        <v>8.5</v>
      </c>
      <c r="AP22" s="140">
        <f>IF(AP21="","",VLOOKUP(AP21,シフト記号表!$C$6:$L$47,10,FALSE))</f>
        <v>7.9999999999999982</v>
      </c>
      <c r="AQ22" s="141">
        <f>IF(AQ21="","",VLOOKUP(AQ21,シフト記号表!$C$6:$L$47,10,FALSE))</f>
        <v>7.9999999999999982</v>
      </c>
      <c r="AR22" s="237">
        <f>SUM(P22:AQ22)</f>
        <v>160</v>
      </c>
      <c r="AS22" s="238"/>
      <c r="AT22" s="239">
        <f t="shared" ref="AT22" si="4">AR22/4</f>
        <v>40</v>
      </c>
      <c r="AU22" s="238"/>
      <c r="AV22" s="295"/>
      <c r="AW22" s="296"/>
      <c r="AX22" s="296"/>
      <c r="AY22" s="296"/>
      <c r="AZ22" s="296"/>
      <c r="BA22" s="296"/>
      <c r="BB22" s="296"/>
      <c r="BC22" s="296"/>
      <c r="BD22" s="296"/>
      <c r="BE22" s="297"/>
    </row>
    <row r="23" spans="4:57" ht="20.25" customHeight="1" x14ac:dyDescent="0.7">
      <c r="D23" s="215">
        <f>D21+1</f>
        <v>7</v>
      </c>
      <c r="E23" s="217" t="s">
        <v>90</v>
      </c>
      <c r="F23" s="218"/>
      <c r="G23" s="132"/>
      <c r="H23" s="133"/>
      <c r="I23" s="132"/>
      <c r="J23" s="133"/>
      <c r="K23" s="221" t="s">
        <v>114</v>
      </c>
      <c r="L23" s="222"/>
      <c r="M23" s="101" t="s">
        <v>16</v>
      </c>
      <c r="N23" s="102"/>
      <c r="O23" s="103"/>
      <c r="P23" s="92" t="s">
        <v>204</v>
      </c>
      <c r="Q23" s="93" t="s">
        <v>204</v>
      </c>
      <c r="R23" s="93" t="s">
        <v>204</v>
      </c>
      <c r="S23" s="93"/>
      <c r="T23" s="93"/>
      <c r="U23" s="93" t="s">
        <v>204</v>
      </c>
      <c r="V23" s="94" t="s">
        <v>204</v>
      </c>
      <c r="W23" s="92" t="s">
        <v>204</v>
      </c>
      <c r="X23" s="93" t="s">
        <v>204</v>
      </c>
      <c r="Y23" s="93" t="s">
        <v>204</v>
      </c>
      <c r="Z23" s="93"/>
      <c r="AA23" s="93"/>
      <c r="AB23" s="93" t="s">
        <v>204</v>
      </c>
      <c r="AC23" s="94" t="s">
        <v>204</v>
      </c>
      <c r="AD23" s="92" t="s">
        <v>204</v>
      </c>
      <c r="AE23" s="93" t="s">
        <v>204</v>
      </c>
      <c r="AF23" s="93" t="s">
        <v>204</v>
      </c>
      <c r="AG23" s="93"/>
      <c r="AH23" s="93"/>
      <c r="AI23" s="93" t="s">
        <v>204</v>
      </c>
      <c r="AJ23" s="94" t="s">
        <v>204</v>
      </c>
      <c r="AK23" s="92" t="s">
        <v>204</v>
      </c>
      <c r="AL23" s="93" t="s">
        <v>204</v>
      </c>
      <c r="AM23" s="93" t="s">
        <v>204</v>
      </c>
      <c r="AN23" s="93"/>
      <c r="AO23" s="93"/>
      <c r="AP23" s="93" t="s">
        <v>204</v>
      </c>
      <c r="AQ23" s="94" t="s">
        <v>204</v>
      </c>
      <c r="AR23" s="225"/>
      <c r="AS23" s="226"/>
      <c r="AT23" s="227"/>
      <c r="AU23" s="228"/>
      <c r="AV23" s="295"/>
      <c r="AW23" s="296"/>
      <c r="AX23" s="296"/>
      <c r="AY23" s="296"/>
      <c r="AZ23" s="296"/>
      <c r="BA23" s="296"/>
      <c r="BB23" s="296"/>
      <c r="BC23" s="296"/>
      <c r="BD23" s="296"/>
      <c r="BE23" s="297"/>
    </row>
    <row r="24" spans="4:57" ht="20.25" customHeight="1" thickBot="1" x14ac:dyDescent="0.75">
      <c r="D24" s="232"/>
      <c r="E24" s="233"/>
      <c r="F24" s="234"/>
      <c r="G24" s="132"/>
      <c r="H24" s="133" t="str">
        <f>E23</f>
        <v>看護職員</v>
      </c>
      <c r="I24" s="132"/>
      <c r="J24" s="133" t="str">
        <f>K23</f>
        <v>B</v>
      </c>
      <c r="K24" s="235"/>
      <c r="L24" s="236"/>
      <c r="M24" s="98" t="s">
        <v>158</v>
      </c>
      <c r="N24" s="99"/>
      <c r="O24" s="100"/>
      <c r="P24" s="139">
        <f>IF(P23="","",VLOOKUP(P23,シフト記号表!$C$6:$L$47,10,FALSE))</f>
        <v>3.9999999999999991</v>
      </c>
      <c r="Q24" s="140">
        <f>IF(Q23="","",VLOOKUP(Q23,シフト記号表!$C$6:$L$47,10,FALSE))</f>
        <v>3.9999999999999991</v>
      </c>
      <c r="R24" s="140">
        <f>IF(R23="","",VLOOKUP(R23,シフト記号表!$C$6:$L$47,10,FALSE))</f>
        <v>3.9999999999999991</v>
      </c>
      <c r="S24" s="140" t="str">
        <f>IF(S23="","",VLOOKUP(S23,シフト記号表!$C$6:$L$47,10,FALSE))</f>
        <v/>
      </c>
      <c r="T24" s="140" t="str">
        <f>IF(T23="","",VLOOKUP(T23,シフト記号表!$C$6:$L$47,10,FALSE))</f>
        <v/>
      </c>
      <c r="U24" s="140">
        <f>IF(U23="","",VLOOKUP(U23,シフト記号表!$C$6:$L$47,10,FALSE))</f>
        <v>3.9999999999999991</v>
      </c>
      <c r="V24" s="141">
        <f>IF(V23="","",VLOOKUP(V23,シフト記号表!$C$6:$L$47,10,FALSE))</f>
        <v>3.9999999999999991</v>
      </c>
      <c r="W24" s="139">
        <f>IF(W23="","",VLOOKUP(W23,シフト記号表!$C$6:$L$47,10,FALSE))</f>
        <v>3.9999999999999991</v>
      </c>
      <c r="X24" s="140">
        <f>IF(X23="","",VLOOKUP(X23,シフト記号表!$C$6:$L$47,10,FALSE))</f>
        <v>3.9999999999999991</v>
      </c>
      <c r="Y24" s="140">
        <f>IF(Y23="","",VLOOKUP(Y23,シフト記号表!$C$6:$L$47,10,FALSE))</f>
        <v>3.9999999999999991</v>
      </c>
      <c r="Z24" s="140" t="str">
        <f>IF(Z23="","",VLOOKUP(Z23,シフト記号表!$C$6:$L$47,10,FALSE))</f>
        <v/>
      </c>
      <c r="AA24" s="140" t="str">
        <f>IF(AA23="","",VLOOKUP(AA23,シフト記号表!$C$6:$L$47,10,FALSE))</f>
        <v/>
      </c>
      <c r="AB24" s="140">
        <f>IF(AB23="","",VLOOKUP(AB23,シフト記号表!$C$6:$L$47,10,FALSE))</f>
        <v>3.9999999999999991</v>
      </c>
      <c r="AC24" s="141">
        <f>IF(AC23="","",VLOOKUP(AC23,シフト記号表!$C$6:$L$47,10,FALSE))</f>
        <v>3.9999999999999991</v>
      </c>
      <c r="AD24" s="139">
        <f>IF(AD23="","",VLOOKUP(AD23,シフト記号表!$C$6:$L$47,10,FALSE))</f>
        <v>3.9999999999999991</v>
      </c>
      <c r="AE24" s="140">
        <f>IF(AE23="","",VLOOKUP(AE23,シフト記号表!$C$6:$L$47,10,FALSE))</f>
        <v>3.9999999999999991</v>
      </c>
      <c r="AF24" s="140">
        <f>IF(AF23="","",VLOOKUP(AF23,シフト記号表!$C$6:$L$47,10,FALSE))</f>
        <v>3.9999999999999991</v>
      </c>
      <c r="AG24" s="140" t="str">
        <f>IF(AG23="","",VLOOKUP(AG23,シフト記号表!$C$6:$L$47,10,FALSE))</f>
        <v/>
      </c>
      <c r="AH24" s="140" t="str">
        <f>IF(AH23="","",VLOOKUP(AH23,シフト記号表!$C$6:$L$47,10,FALSE))</f>
        <v/>
      </c>
      <c r="AI24" s="140">
        <f>IF(AI23="","",VLOOKUP(AI23,シフト記号表!$C$6:$L$47,10,FALSE))</f>
        <v>3.9999999999999991</v>
      </c>
      <c r="AJ24" s="141">
        <f>IF(AJ23="","",VLOOKUP(AJ23,シフト記号表!$C$6:$L$47,10,FALSE))</f>
        <v>3.9999999999999991</v>
      </c>
      <c r="AK24" s="139">
        <f>IF(AK23="","",VLOOKUP(AK23,シフト記号表!$C$6:$L$47,10,FALSE))</f>
        <v>3.9999999999999991</v>
      </c>
      <c r="AL24" s="140">
        <f>IF(AL23="","",VLOOKUP(AL23,シフト記号表!$C$6:$L$47,10,FALSE))</f>
        <v>3.9999999999999991</v>
      </c>
      <c r="AM24" s="140">
        <f>IF(AM23="","",VLOOKUP(AM23,シフト記号表!$C$6:$L$47,10,FALSE))</f>
        <v>3.9999999999999991</v>
      </c>
      <c r="AN24" s="140" t="str">
        <f>IF(AN23="","",VLOOKUP(AN23,シフト記号表!$C$6:$L$47,10,FALSE))</f>
        <v/>
      </c>
      <c r="AO24" s="140" t="str">
        <f>IF(AO23="","",VLOOKUP(AO23,シフト記号表!$C$6:$L$47,10,FALSE))</f>
        <v/>
      </c>
      <c r="AP24" s="140">
        <f>IF(AP23="","",VLOOKUP(AP23,シフト記号表!$C$6:$L$47,10,FALSE))</f>
        <v>3.9999999999999991</v>
      </c>
      <c r="AQ24" s="141">
        <f>IF(AQ23="","",VLOOKUP(AQ23,シフト記号表!$C$6:$L$47,10,FALSE))</f>
        <v>3.9999999999999991</v>
      </c>
      <c r="AR24" s="237">
        <f>SUM(P24:AQ24)</f>
        <v>79.999999999999986</v>
      </c>
      <c r="AS24" s="238"/>
      <c r="AT24" s="239">
        <f t="shared" ref="AT24" si="5">AR24/4</f>
        <v>19.999999999999996</v>
      </c>
      <c r="AU24" s="238"/>
      <c r="AV24" s="295"/>
      <c r="AW24" s="296"/>
      <c r="AX24" s="296"/>
      <c r="AY24" s="296"/>
      <c r="AZ24" s="296"/>
      <c r="BA24" s="296"/>
      <c r="BB24" s="296"/>
      <c r="BC24" s="296"/>
      <c r="BD24" s="296"/>
      <c r="BE24" s="297"/>
    </row>
    <row r="25" spans="4:57" ht="20.25" customHeight="1" x14ac:dyDescent="0.7">
      <c r="D25" s="215">
        <f>D23+1</f>
        <v>8</v>
      </c>
      <c r="E25" s="217" t="s">
        <v>90</v>
      </c>
      <c r="F25" s="218"/>
      <c r="G25" s="132"/>
      <c r="H25" s="133"/>
      <c r="I25" s="132"/>
      <c r="J25" s="133"/>
      <c r="K25" s="221" t="s">
        <v>79</v>
      </c>
      <c r="L25" s="222"/>
      <c r="M25" s="101" t="s">
        <v>16</v>
      </c>
      <c r="N25" s="102"/>
      <c r="O25" s="103"/>
      <c r="P25" s="92"/>
      <c r="Q25" s="93"/>
      <c r="R25" s="93" t="s">
        <v>129</v>
      </c>
      <c r="S25" s="93" t="s">
        <v>129</v>
      </c>
      <c r="T25" s="93" t="s">
        <v>129</v>
      </c>
      <c r="U25" s="93" t="s">
        <v>129</v>
      </c>
      <c r="V25" s="94" t="s">
        <v>129</v>
      </c>
      <c r="W25" s="92"/>
      <c r="X25" s="93"/>
      <c r="Y25" s="93" t="s">
        <v>129</v>
      </c>
      <c r="Z25" s="93" t="s">
        <v>129</v>
      </c>
      <c r="AA25" s="93" t="s">
        <v>129</v>
      </c>
      <c r="AB25" s="93" t="s">
        <v>129</v>
      </c>
      <c r="AC25" s="94" t="s">
        <v>129</v>
      </c>
      <c r="AD25" s="92"/>
      <c r="AE25" s="93"/>
      <c r="AF25" s="93" t="s">
        <v>129</v>
      </c>
      <c r="AG25" s="93" t="s">
        <v>129</v>
      </c>
      <c r="AH25" s="93" t="s">
        <v>129</v>
      </c>
      <c r="AI25" s="93" t="s">
        <v>129</v>
      </c>
      <c r="AJ25" s="94" t="s">
        <v>129</v>
      </c>
      <c r="AK25" s="92"/>
      <c r="AL25" s="93"/>
      <c r="AM25" s="93" t="s">
        <v>129</v>
      </c>
      <c r="AN25" s="93" t="s">
        <v>129</v>
      </c>
      <c r="AO25" s="93" t="s">
        <v>129</v>
      </c>
      <c r="AP25" s="93" t="s">
        <v>129</v>
      </c>
      <c r="AQ25" s="94" t="s">
        <v>129</v>
      </c>
      <c r="AR25" s="225"/>
      <c r="AS25" s="226"/>
      <c r="AT25" s="227"/>
      <c r="AU25" s="228"/>
      <c r="AV25" s="295"/>
      <c r="AW25" s="296"/>
      <c r="AX25" s="296"/>
      <c r="AY25" s="296"/>
      <c r="AZ25" s="296"/>
      <c r="BA25" s="296"/>
      <c r="BB25" s="296"/>
      <c r="BC25" s="296"/>
      <c r="BD25" s="296"/>
      <c r="BE25" s="297"/>
    </row>
    <row r="26" spans="4:57" ht="20.25" customHeight="1" thickBot="1" x14ac:dyDescent="0.75">
      <c r="D26" s="232"/>
      <c r="E26" s="233"/>
      <c r="F26" s="234"/>
      <c r="G26" s="132"/>
      <c r="H26" s="133" t="str">
        <f>E25</f>
        <v>看護職員</v>
      </c>
      <c r="I26" s="132"/>
      <c r="J26" s="133" t="str">
        <f>K25</f>
        <v>A</v>
      </c>
      <c r="K26" s="235"/>
      <c r="L26" s="236"/>
      <c r="M26" s="98" t="s">
        <v>158</v>
      </c>
      <c r="N26" s="99"/>
      <c r="O26" s="100"/>
      <c r="P26" s="139" t="str">
        <f>IF(P25="","",VLOOKUP(P25,シフト記号表!$C$6:$L$47,10,FALSE))</f>
        <v/>
      </c>
      <c r="Q26" s="140" t="str">
        <f>IF(Q25="","",VLOOKUP(Q25,シフト記号表!$C$6:$L$47,10,FALSE))</f>
        <v/>
      </c>
      <c r="R26" s="140">
        <f>IF(R25="","",VLOOKUP(R25,シフト記号表!$C$6:$L$47,10,FALSE))</f>
        <v>8</v>
      </c>
      <c r="S26" s="140">
        <f>IF(S25="","",VLOOKUP(S25,シフト記号表!$C$6:$L$47,10,FALSE))</f>
        <v>8</v>
      </c>
      <c r="T26" s="140">
        <f>IF(T25="","",VLOOKUP(T25,シフト記号表!$C$6:$L$47,10,FALSE))</f>
        <v>8</v>
      </c>
      <c r="U26" s="140">
        <f>IF(U25="","",VLOOKUP(U25,シフト記号表!$C$6:$L$47,10,FALSE))</f>
        <v>8</v>
      </c>
      <c r="V26" s="141">
        <f>IF(V25="","",VLOOKUP(V25,シフト記号表!$C$6:$L$47,10,FALSE))</f>
        <v>8</v>
      </c>
      <c r="W26" s="139" t="str">
        <f>IF(W25="","",VLOOKUP(W25,シフト記号表!$C$6:$L$47,10,FALSE))</f>
        <v/>
      </c>
      <c r="X26" s="140" t="str">
        <f>IF(X25="","",VLOOKUP(X25,シフト記号表!$C$6:$L$47,10,FALSE))</f>
        <v/>
      </c>
      <c r="Y26" s="140">
        <f>IF(Y25="","",VLOOKUP(Y25,シフト記号表!$C$6:$L$47,10,FALSE))</f>
        <v>8</v>
      </c>
      <c r="Z26" s="140">
        <f>IF(Z25="","",VLOOKUP(Z25,シフト記号表!$C$6:$L$47,10,FALSE))</f>
        <v>8</v>
      </c>
      <c r="AA26" s="140">
        <f>IF(AA25="","",VLOOKUP(AA25,シフト記号表!$C$6:$L$47,10,FALSE))</f>
        <v>8</v>
      </c>
      <c r="AB26" s="140">
        <f>IF(AB25="","",VLOOKUP(AB25,シフト記号表!$C$6:$L$47,10,FALSE))</f>
        <v>8</v>
      </c>
      <c r="AC26" s="141">
        <f>IF(AC25="","",VLOOKUP(AC25,シフト記号表!$C$6:$L$47,10,FALSE))</f>
        <v>8</v>
      </c>
      <c r="AD26" s="139" t="str">
        <f>IF(AD25="","",VLOOKUP(AD25,シフト記号表!$C$6:$L$47,10,FALSE))</f>
        <v/>
      </c>
      <c r="AE26" s="140" t="str">
        <f>IF(AE25="","",VLOOKUP(AE25,シフト記号表!$C$6:$L$47,10,FALSE))</f>
        <v/>
      </c>
      <c r="AF26" s="140">
        <f>IF(AF25="","",VLOOKUP(AF25,シフト記号表!$C$6:$L$47,10,FALSE))</f>
        <v>8</v>
      </c>
      <c r="AG26" s="140">
        <f>IF(AG25="","",VLOOKUP(AG25,シフト記号表!$C$6:$L$47,10,FALSE))</f>
        <v>8</v>
      </c>
      <c r="AH26" s="140">
        <f>IF(AH25="","",VLOOKUP(AH25,シフト記号表!$C$6:$L$47,10,FALSE))</f>
        <v>8</v>
      </c>
      <c r="AI26" s="140">
        <f>IF(AI25="","",VLOOKUP(AI25,シフト記号表!$C$6:$L$47,10,FALSE))</f>
        <v>8</v>
      </c>
      <c r="AJ26" s="141">
        <f>IF(AJ25="","",VLOOKUP(AJ25,シフト記号表!$C$6:$L$47,10,FALSE))</f>
        <v>8</v>
      </c>
      <c r="AK26" s="139" t="str">
        <f>IF(AK25="","",VLOOKUP(AK25,シフト記号表!$C$6:$L$47,10,FALSE))</f>
        <v/>
      </c>
      <c r="AL26" s="140" t="str">
        <f>IF(AL25="","",VLOOKUP(AL25,シフト記号表!$C$6:$L$47,10,FALSE))</f>
        <v/>
      </c>
      <c r="AM26" s="140">
        <f>IF(AM25="","",VLOOKUP(AM25,シフト記号表!$C$6:$L$47,10,FALSE))</f>
        <v>8</v>
      </c>
      <c r="AN26" s="140">
        <f>IF(AN25="","",VLOOKUP(AN25,シフト記号表!$C$6:$L$47,10,FALSE))</f>
        <v>8</v>
      </c>
      <c r="AO26" s="140">
        <f>IF(AO25="","",VLOOKUP(AO25,シフト記号表!$C$6:$L$47,10,FALSE))</f>
        <v>8</v>
      </c>
      <c r="AP26" s="140">
        <f>IF(AP25="","",VLOOKUP(AP25,シフト記号表!$C$6:$L$47,10,FALSE))</f>
        <v>8</v>
      </c>
      <c r="AQ26" s="141">
        <f>IF(AQ25="","",VLOOKUP(AQ25,シフト記号表!$C$6:$L$47,10,FALSE))</f>
        <v>8</v>
      </c>
      <c r="AR26" s="237">
        <f>SUM(P26:AQ26)</f>
        <v>160</v>
      </c>
      <c r="AS26" s="238"/>
      <c r="AT26" s="239">
        <f t="shared" ref="AT26" si="6">AR26/4</f>
        <v>40</v>
      </c>
      <c r="AU26" s="238"/>
      <c r="AV26" s="295"/>
      <c r="AW26" s="296"/>
      <c r="AX26" s="296"/>
      <c r="AY26" s="296"/>
      <c r="AZ26" s="296"/>
      <c r="BA26" s="296"/>
      <c r="BB26" s="296"/>
      <c r="BC26" s="296"/>
      <c r="BD26" s="296"/>
      <c r="BE26" s="297"/>
    </row>
    <row r="27" spans="4:57" ht="20.25" customHeight="1" x14ac:dyDescent="0.7">
      <c r="D27" s="215">
        <f>D25+1</f>
        <v>9</v>
      </c>
      <c r="E27" s="217" t="s">
        <v>91</v>
      </c>
      <c r="F27" s="218"/>
      <c r="G27" s="132"/>
      <c r="H27" s="133"/>
      <c r="I27" s="132"/>
      <c r="J27" s="133"/>
      <c r="K27" s="221" t="s">
        <v>79</v>
      </c>
      <c r="L27" s="222"/>
      <c r="M27" s="101" t="s">
        <v>16</v>
      </c>
      <c r="N27" s="102"/>
      <c r="O27" s="103"/>
      <c r="P27" s="92" t="s">
        <v>129</v>
      </c>
      <c r="Q27" s="93" t="s">
        <v>129</v>
      </c>
      <c r="R27" s="93" t="s">
        <v>129</v>
      </c>
      <c r="S27" s="93"/>
      <c r="T27" s="93"/>
      <c r="U27" s="93" t="s">
        <v>129</v>
      </c>
      <c r="V27" s="94" t="s">
        <v>129</v>
      </c>
      <c r="W27" s="92" t="s">
        <v>129</v>
      </c>
      <c r="X27" s="93" t="s">
        <v>129</v>
      </c>
      <c r="Y27" s="93" t="s">
        <v>129</v>
      </c>
      <c r="Z27" s="93"/>
      <c r="AA27" s="93"/>
      <c r="AB27" s="93" t="s">
        <v>129</v>
      </c>
      <c r="AC27" s="94" t="s">
        <v>129</v>
      </c>
      <c r="AD27" s="92" t="s">
        <v>129</v>
      </c>
      <c r="AE27" s="93" t="s">
        <v>129</v>
      </c>
      <c r="AF27" s="93" t="s">
        <v>129</v>
      </c>
      <c r="AG27" s="93"/>
      <c r="AH27" s="93"/>
      <c r="AI27" s="93" t="s">
        <v>129</v>
      </c>
      <c r="AJ27" s="94" t="s">
        <v>129</v>
      </c>
      <c r="AK27" s="92" t="s">
        <v>129</v>
      </c>
      <c r="AL27" s="93" t="s">
        <v>129</v>
      </c>
      <c r="AM27" s="93" t="s">
        <v>129</v>
      </c>
      <c r="AN27" s="93"/>
      <c r="AO27" s="93"/>
      <c r="AP27" s="93" t="s">
        <v>129</v>
      </c>
      <c r="AQ27" s="94" t="s">
        <v>129</v>
      </c>
      <c r="AR27" s="225"/>
      <c r="AS27" s="226"/>
      <c r="AT27" s="227"/>
      <c r="AU27" s="228"/>
      <c r="AV27" s="295"/>
      <c r="AW27" s="296"/>
      <c r="AX27" s="296"/>
      <c r="AY27" s="296"/>
      <c r="AZ27" s="296"/>
      <c r="BA27" s="296"/>
      <c r="BB27" s="296"/>
      <c r="BC27" s="296"/>
      <c r="BD27" s="296"/>
      <c r="BE27" s="297"/>
    </row>
    <row r="28" spans="4:57" ht="20.25" customHeight="1" thickBot="1" x14ac:dyDescent="0.75">
      <c r="D28" s="232"/>
      <c r="E28" s="233"/>
      <c r="F28" s="234"/>
      <c r="G28" s="132"/>
      <c r="H28" s="133" t="str">
        <f>E27</f>
        <v>介護職員</v>
      </c>
      <c r="I28" s="132"/>
      <c r="J28" s="133" t="str">
        <f>K27</f>
        <v>A</v>
      </c>
      <c r="K28" s="235"/>
      <c r="L28" s="236"/>
      <c r="M28" s="151" t="s">
        <v>158</v>
      </c>
      <c r="N28" s="106"/>
      <c r="O28" s="152"/>
      <c r="P28" s="139">
        <f>IF(P27="","",VLOOKUP(P27,シフト記号表!$C$6:$L$47,10,FALSE))</f>
        <v>8</v>
      </c>
      <c r="Q28" s="140">
        <f>IF(Q27="","",VLOOKUP(Q27,シフト記号表!$C$6:$L$47,10,FALSE))</f>
        <v>8</v>
      </c>
      <c r="R28" s="140">
        <f>IF(R27="","",VLOOKUP(R27,シフト記号表!$C$6:$L$47,10,FALSE))</f>
        <v>8</v>
      </c>
      <c r="S28" s="140" t="str">
        <f>IF(S27="","",VLOOKUP(S27,シフト記号表!$C$6:$L$47,10,FALSE))</f>
        <v/>
      </c>
      <c r="T28" s="140" t="str">
        <f>IF(T27="","",VLOOKUP(T27,シフト記号表!$C$6:$L$47,10,FALSE))</f>
        <v/>
      </c>
      <c r="U28" s="140">
        <f>IF(U27="","",VLOOKUP(U27,シフト記号表!$C$6:$L$47,10,FALSE))</f>
        <v>8</v>
      </c>
      <c r="V28" s="141">
        <f>IF(V27="","",VLOOKUP(V27,シフト記号表!$C$6:$L$47,10,FALSE))</f>
        <v>8</v>
      </c>
      <c r="W28" s="139">
        <f>IF(W27="","",VLOOKUP(W27,シフト記号表!$C$6:$L$47,10,FALSE))</f>
        <v>8</v>
      </c>
      <c r="X28" s="140">
        <f>IF(X27="","",VLOOKUP(X27,シフト記号表!$C$6:$L$47,10,FALSE))</f>
        <v>8</v>
      </c>
      <c r="Y28" s="140">
        <f>IF(Y27="","",VLOOKUP(Y27,シフト記号表!$C$6:$L$47,10,FALSE))</f>
        <v>8</v>
      </c>
      <c r="Z28" s="140" t="str">
        <f>IF(Z27="","",VLOOKUP(Z27,シフト記号表!$C$6:$L$47,10,FALSE))</f>
        <v/>
      </c>
      <c r="AA28" s="140" t="str">
        <f>IF(AA27="","",VLOOKUP(AA27,シフト記号表!$C$6:$L$47,10,FALSE))</f>
        <v/>
      </c>
      <c r="AB28" s="140">
        <f>IF(AB27="","",VLOOKUP(AB27,シフト記号表!$C$6:$L$47,10,FALSE))</f>
        <v>8</v>
      </c>
      <c r="AC28" s="141">
        <f>IF(AC27="","",VLOOKUP(AC27,シフト記号表!$C$6:$L$47,10,FALSE))</f>
        <v>8</v>
      </c>
      <c r="AD28" s="139">
        <f>IF(AD27="","",VLOOKUP(AD27,シフト記号表!$C$6:$L$47,10,FALSE))</f>
        <v>8</v>
      </c>
      <c r="AE28" s="140">
        <f>IF(AE27="","",VLOOKUP(AE27,シフト記号表!$C$6:$L$47,10,FALSE))</f>
        <v>8</v>
      </c>
      <c r="AF28" s="140">
        <f>IF(AF27="","",VLOOKUP(AF27,シフト記号表!$C$6:$L$47,10,FALSE))</f>
        <v>8</v>
      </c>
      <c r="AG28" s="140" t="str">
        <f>IF(AG27="","",VLOOKUP(AG27,シフト記号表!$C$6:$L$47,10,FALSE))</f>
        <v/>
      </c>
      <c r="AH28" s="140" t="str">
        <f>IF(AH27="","",VLOOKUP(AH27,シフト記号表!$C$6:$L$47,10,FALSE))</f>
        <v/>
      </c>
      <c r="AI28" s="140">
        <f>IF(AI27="","",VLOOKUP(AI27,シフト記号表!$C$6:$L$47,10,FALSE))</f>
        <v>8</v>
      </c>
      <c r="AJ28" s="141">
        <f>IF(AJ27="","",VLOOKUP(AJ27,シフト記号表!$C$6:$L$47,10,FALSE))</f>
        <v>8</v>
      </c>
      <c r="AK28" s="139">
        <f>IF(AK27="","",VLOOKUP(AK27,シフト記号表!$C$6:$L$47,10,FALSE))</f>
        <v>8</v>
      </c>
      <c r="AL28" s="140">
        <f>IF(AL27="","",VLOOKUP(AL27,シフト記号表!$C$6:$L$47,10,FALSE))</f>
        <v>8</v>
      </c>
      <c r="AM28" s="140">
        <f>IF(AM27="","",VLOOKUP(AM27,シフト記号表!$C$6:$L$47,10,FALSE))</f>
        <v>8</v>
      </c>
      <c r="AN28" s="140" t="str">
        <f>IF(AN27="","",VLOOKUP(AN27,シフト記号表!$C$6:$L$47,10,FALSE))</f>
        <v/>
      </c>
      <c r="AO28" s="140" t="str">
        <f>IF(AO27="","",VLOOKUP(AO27,シフト記号表!$C$6:$L$47,10,FALSE))</f>
        <v/>
      </c>
      <c r="AP28" s="140">
        <f>IF(AP27="","",VLOOKUP(AP27,シフト記号表!$C$6:$L$47,10,FALSE))</f>
        <v>8</v>
      </c>
      <c r="AQ28" s="141">
        <f>IF(AQ27="","",VLOOKUP(AQ27,シフト記号表!$C$6:$L$47,10,FALSE))</f>
        <v>8</v>
      </c>
      <c r="AR28" s="237">
        <f>SUM(P28:AQ28)</f>
        <v>160</v>
      </c>
      <c r="AS28" s="238"/>
      <c r="AT28" s="239">
        <f t="shared" ref="AT28" si="7">AR28/4</f>
        <v>40</v>
      </c>
      <c r="AU28" s="238"/>
      <c r="AV28" s="295"/>
      <c r="AW28" s="296"/>
      <c r="AX28" s="296"/>
      <c r="AY28" s="296"/>
      <c r="AZ28" s="296"/>
      <c r="BA28" s="296"/>
      <c r="BB28" s="296"/>
      <c r="BC28" s="296"/>
      <c r="BD28" s="296"/>
      <c r="BE28" s="297"/>
    </row>
    <row r="29" spans="4:57" ht="20.25" customHeight="1" x14ac:dyDescent="0.7">
      <c r="D29" s="215">
        <f>D27+1</f>
        <v>10</v>
      </c>
      <c r="E29" s="217" t="s">
        <v>91</v>
      </c>
      <c r="F29" s="218"/>
      <c r="G29" s="132"/>
      <c r="H29" s="133"/>
      <c r="I29" s="132"/>
      <c r="J29" s="133"/>
      <c r="K29" s="221" t="s">
        <v>79</v>
      </c>
      <c r="L29" s="222"/>
      <c r="M29" s="150" t="s">
        <v>16</v>
      </c>
      <c r="N29" s="104"/>
      <c r="O29" s="105"/>
      <c r="P29" s="92" t="s">
        <v>203</v>
      </c>
      <c r="Q29" s="93" t="s">
        <v>182</v>
      </c>
      <c r="R29" s="93" t="s">
        <v>194</v>
      </c>
      <c r="S29" s="93" t="s">
        <v>194</v>
      </c>
      <c r="T29" s="93"/>
      <c r="U29" s="93" t="s">
        <v>181</v>
      </c>
      <c r="V29" s="94"/>
      <c r="W29" s="92"/>
      <c r="X29" s="93" t="s">
        <v>203</v>
      </c>
      <c r="Y29" s="93" t="s">
        <v>182</v>
      </c>
      <c r="Z29" s="93" t="s">
        <v>194</v>
      </c>
      <c r="AA29" s="93" t="s">
        <v>194</v>
      </c>
      <c r="AB29" s="93"/>
      <c r="AC29" s="94" t="s">
        <v>181</v>
      </c>
      <c r="AD29" s="92" t="s">
        <v>181</v>
      </c>
      <c r="AE29" s="93"/>
      <c r="AF29" s="93" t="s">
        <v>203</v>
      </c>
      <c r="AG29" s="93" t="s">
        <v>182</v>
      </c>
      <c r="AH29" s="93" t="s">
        <v>194</v>
      </c>
      <c r="AI29" s="93" t="s">
        <v>194</v>
      </c>
      <c r="AJ29" s="94"/>
      <c r="AK29" s="92" t="s">
        <v>181</v>
      </c>
      <c r="AL29" s="93"/>
      <c r="AM29" s="93"/>
      <c r="AN29" s="93" t="s">
        <v>203</v>
      </c>
      <c r="AO29" s="93" t="s">
        <v>182</v>
      </c>
      <c r="AP29" s="93" t="s">
        <v>194</v>
      </c>
      <c r="AQ29" s="94" t="s">
        <v>194</v>
      </c>
      <c r="AR29" s="225"/>
      <c r="AS29" s="226"/>
      <c r="AT29" s="227"/>
      <c r="AU29" s="228"/>
      <c r="AV29" s="295"/>
      <c r="AW29" s="296"/>
      <c r="AX29" s="296"/>
      <c r="AY29" s="296"/>
      <c r="AZ29" s="296"/>
      <c r="BA29" s="296"/>
      <c r="BB29" s="296"/>
      <c r="BC29" s="296"/>
      <c r="BD29" s="296"/>
      <c r="BE29" s="297"/>
    </row>
    <row r="30" spans="4:57" ht="20.25" customHeight="1" thickBot="1" x14ac:dyDescent="0.75">
      <c r="D30" s="232"/>
      <c r="E30" s="233"/>
      <c r="F30" s="234"/>
      <c r="G30" s="132"/>
      <c r="H30" s="133" t="str">
        <f>E29</f>
        <v>介護職員</v>
      </c>
      <c r="I30" s="132"/>
      <c r="J30" s="133" t="str">
        <f>K29</f>
        <v>A</v>
      </c>
      <c r="K30" s="235"/>
      <c r="L30" s="236"/>
      <c r="M30" s="151" t="s">
        <v>158</v>
      </c>
      <c r="N30" s="106"/>
      <c r="O30" s="152"/>
      <c r="P30" s="139">
        <f>IF(P29="","",VLOOKUP(P29,シフト記号表!$C$6:$L$47,10,FALSE))</f>
        <v>7.5000000000000018</v>
      </c>
      <c r="Q30" s="140">
        <f>IF(Q29="","",VLOOKUP(Q29,シフト記号表!$C$6:$L$47,10,FALSE))</f>
        <v>8.5</v>
      </c>
      <c r="R30" s="140">
        <f>IF(R29="","",VLOOKUP(R29,シフト記号表!$C$6:$L$47,10,FALSE))</f>
        <v>7.9999999999999982</v>
      </c>
      <c r="S30" s="140">
        <f>IF(S29="","",VLOOKUP(S29,シフト記号表!$C$6:$L$47,10,FALSE))</f>
        <v>7.9999999999999982</v>
      </c>
      <c r="T30" s="140" t="str">
        <f>IF(T29="","",VLOOKUP(T29,シフト記号表!$C$6:$L$47,10,FALSE))</f>
        <v/>
      </c>
      <c r="U30" s="140">
        <f>IF(U29="","",VLOOKUP(U29,シフト記号表!$C$6:$L$47,10,FALSE))</f>
        <v>8</v>
      </c>
      <c r="V30" s="141" t="str">
        <f>IF(V29="","",VLOOKUP(V29,シフト記号表!$C$6:$L$47,10,FALSE))</f>
        <v/>
      </c>
      <c r="W30" s="139" t="str">
        <f>IF(W29="","",VLOOKUP(W29,シフト記号表!$C$6:$L$47,10,FALSE))</f>
        <v/>
      </c>
      <c r="X30" s="140">
        <f>IF(X29="","",VLOOKUP(X29,シフト記号表!$C$6:$L$47,10,FALSE))</f>
        <v>7.5000000000000018</v>
      </c>
      <c r="Y30" s="140">
        <f>IF(Y29="","",VLOOKUP(Y29,シフト記号表!$C$6:$L$47,10,FALSE))</f>
        <v>8.5</v>
      </c>
      <c r="Z30" s="140">
        <f>IF(Z29="","",VLOOKUP(Z29,シフト記号表!$C$6:$L$47,10,FALSE))</f>
        <v>7.9999999999999982</v>
      </c>
      <c r="AA30" s="140">
        <f>IF(AA29="","",VLOOKUP(AA29,シフト記号表!$C$6:$L$47,10,FALSE))</f>
        <v>7.9999999999999982</v>
      </c>
      <c r="AB30" s="140" t="str">
        <f>IF(AB29="","",VLOOKUP(AB29,シフト記号表!$C$6:$L$47,10,FALSE))</f>
        <v/>
      </c>
      <c r="AC30" s="141">
        <f>IF(AC29="","",VLOOKUP(AC29,シフト記号表!$C$6:$L$47,10,FALSE))</f>
        <v>8</v>
      </c>
      <c r="AD30" s="139">
        <f>IF(AD29="","",VLOOKUP(AD29,シフト記号表!$C$6:$L$47,10,FALSE))</f>
        <v>8</v>
      </c>
      <c r="AE30" s="140" t="str">
        <f>IF(AE29="","",VLOOKUP(AE29,シフト記号表!$C$6:$L$47,10,FALSE))</f>
        <v/>
      </c>
      <c r="AF30" s="140">
        <f>IF(AF29="","",VLOOKUP(AF29,シフト記号表!$C$6:$L$47,10,FALSE))</f>
        <v>7.5000000000000018</v>
      </c>
      <c r="AG30" s="140">
        <f>IF(AG29="","",VLOOKUP(AG29,シフト記号表!$C$6:$L$47,10,FALSE))</f>
        <v>8.5</v>
      </c>
      <c r="AH30" s="140">
        <f>IF(AH29="","",VLOOKUP(AH29,シフト記号表!$C$6:$L$47,10,FALSE))</f>
        <v>7.9999999999999982</v>
      </c>
      <c r="AI30" s="140">
        <f>IF(AI29="","",VLOOKUP(AI29,シフト記号表!$C$6:$L$47,10,FALSE))</f>
        <v>7.9999999999999982</v>
      </c>
      <c r="AJ30" s="141" t="str">
        <f>IF(AJ29="","",VLOOKUP(AJ29,シフト記号表!$C$6:$L$47,10,FALSE))</f>
        <v/>
      </c>
      <c r="AK30" s="139">
        <f>IF(AK29="","",VLOOKUP(AK29,シフト記号表!$C$6:$L$47,10,FALSE))</f>
        <v>8</v>
      </c>
      <c r="AL30" s="140" t="str">
        <f>IF(AL29="","",VLOOKUP(AL29,シフト記号表!$C$6:$L$47,10,FALSE))</f>
        <v/>
      </c>
      <c r="AM30" s="140" t="str">
        <f>IF(AM29="","",VLOOKUP(AM29,シフト記号表!$C$6:$L$47,10,FALSE))</f>
        <v/>
      </c>
      <c r="AN30" s="140">
        <f>IF(AN29="","",VLOOKUP(AN29,シフト記号表!$C$6:$L$47,10,FALSE))</f>
        <v>7.5000000000000018</v>
      </c>
      <c r="AO30" s="140">
        <f>IF(AO29="","",VLOOKUP(AO29,シフト記号表!$C$6:$L$47,10,FALSE))</f>
        <v>8.5</v>
      </c>
      <c r="AP30" s="140">
        <f>IF(AP29="","",VLOOKUP(AP29,シフト記号表!$C$6:$L$47,10,FALSE))</f>
        <v>7.9999999999999982</v>
      </c>
      <c r="AQ30" s="141">
        <f>IF(AQ29="","",VLOOKUP(AQ29,シフト記号表!$C$6:$L$47,10,FALSE))</f>
        <v>7.9999999999999982</v>
      </c>
      <c r="AR30" s="237">
        <f>SUM(P30:AQ30)</f>
        <v>160</v>
      </c>
      <c r="AS30" s="238"/>
      <c r="AT30" s="239">
        <f t="shared" ref="AT30" si="8">AR30/4</f>
        <v>40</v>
      </c>
      <c r="AU30" s="238"/>
      <c r="AV30" s="295"/>
      <c r="AW30" s="296"/>
      <c r="AX30" s="296"/>
      <c r="AY30" s="296"/>
      <c r="AZ30" s="296"/>
      <c r="BA30" s="296"/>
      <c r="BB30" s="296"/>
      <c r="BC30" s="296"/>
      <c r="BD30" s="296"/>
      <c r="BE30" s="297"/>
    </row>
    <row r="31" spans="4:57" ht="20.25" customHeight="1" x14ac:dyDescent="0.7">
      <c r="D31" s="215">
        <f>D29+1</f>
        <v>11</v>
      </c>
      <c r="E31" s="217" t="s">
        <v>91</v>
      </c>
      <c r="F31" s="218"/>
      <c r="G31" s="132"/>
      <c r="H31" s="133"/>
      <c r="I31" s="132"/>
      <c r="J31" s="133"/>
      <c r="K31" s="221" t="s">
        <v>79</v>
      </c>
      <c r="L31" s="222"/>
      <c r="M31" s="150" t="s">
        <v>16</v>
      </c>
      <c r="N31" s="104"/>
      <c r="O31" s="105"/>
      <c r="P31" s="92"/>
      <c r="Q31" s="93" t="s">
        <v>203</v>
      </c>
      <c r="R31" s="93" t="s">
        <v>182</v>
      </c>
      <c r="S31" s="93" t="s">
        <v>181</v>
      </c>
      <c r="T31" s="93" t="s">
        <v>194</v>
      </c>
      <c r="U31" s="93"/>
      <c r="V31" s="94" t="s">
        <v>181</v>
      </c>
      <c r="W31" s="92" t="s">
        <v>181</v>
      </c>
      <c r="X31" s="93"/>
      <c r="Y31" s="93" t="s">
        <v>203</v>
      </c>
      <c r="Z31" s="93" t="s">
        <v>182</v>
      </c>
      <c r="AA31" s="93" t="s">
        <v>181</v>
      </c>
      <c r="AB31" s="93" t="s">
        <v>194</v>
      </c>
      <c r="AC31" s="94"/>
      <c r="AD31" s="92" t="s">
        <v>181</v>
      </c>
      <c r="AE31" s="93" t="s">
        <v>194</v>
      </c>
      <c r="AF31" s="93"/>
      <c r="AG31" s="93" t="s">
        <v>203</v>
      </c>
      <c r="AH31" s="93" t="s">
        <v>182</v>
      </c>
      <c r="AI31" s="93" t="s">
        <v>181</v>
      </c>
      <c r="AJ31" s="94"/>
      <c r="AK31" s="92"/>
      <c r="AL31" s="93" t="s">
        <v>181</v>
      </c>
      <c r="AM31" s="93" t="s">
        <v>194</v>
      </c>
      <c r="AN31" s="93"/>
      <c r="AO31" s="93" t="s">
        <v>203</v>
      </c>
      <c r="AP31" s="93" t="s">
        <v>182</v>
      </c>
      <c r="AQ31" s="94" t="s">
        <v>181</v>
      </c>
      <c r="AR31" s="225"/>
      <c r="AS31" s="226"/>
      <c r="AT31" s="227"/>
      <c r="AU31" s="228"/>
      <c r="AV31" s="295"/>
      <c r="AW31" s="296"/>
      <c r="AX31" s="296"/>
      <c r="AY31" s="296"/>
      <c r="AZ31" s="296"/>
      <c r="BA31" s="296"/>
      <c r="BB31" s="296"/>
      <c r="BC31" s="296"/>
      <c r="BD31" s="296"/>
      <c r="BE31" s="297"/>
    </row>
    <row r="32" spans="4:57" ht="20.25" customHeight="1" thickBot="1" x14ac:dyDescent="0.75">
      <c r="D32" s="232"/>
      <c r="E32" s="233"/>
      <c r="F32" s="234"/>
      <c r="G32" s="132"/>
      <c r="H32" s="133" t="str">
        <f>E31</f>
        <v>介護職員</v>
      </c>
      <c r="I32" s="132"/>
      <c r="J32" s="133" t="str">
        <f>K31</f>
        <v>A</v>
      </c>
      <c r="K32" s="235"/>
      <c r="L32" s="236"/>
      <c r="M32" s="151" t="s">
        <v>158</v>
      </c>
      <c r="N32" s="106"/>
      <c r="O32" s="152"/>
      <c r="P32" s="139" t="str">
        <f>IF(P31="","",VLOOKUP(P31,シフト記号表!$C$6:$L$47,10,FALSE))</f>
        <v/>
      </c>
      <c r="Q32" s="140">
        <f>IF(Q31="","",VLOOKUP(Q31,シフト記号表!$C$6:$L$47,10,FALSE))</f>
        <v>7.5000000000000018</v>
      </c>
      <c r="R32" s="140">
        <f>IF(R31="","",VLOOKUP(R31,シフト記号表!$C$6:$L$47,10,FALSE))</f>
        <v>8.5</v>
      </c>
      <c r="S32" s="140">
        <f>IF(S31="","",VLOOKUP(S31,シフト記号表!$C$6:$L$47,10,FALSE))</f>
        <v>8</v>
      </c>
      <c r="T32" s="140">
        <f>IF(T31="","",VLOOKUP(T31,シフト記号表!$C$6:$L$47,10,FALSE))</f>
        <v>7.9999999999999982</v>
      </c>
      <c r="U32" s="140" t="str">
        <f>IF(U31="","",VLOOKUP(U31,シフト記号表!$C$6:$L$47,10,FALSE))</f>
        <v/>
      </c>
      <c r="V32" s="141">
        <f>IF(V31="","",VLOOKUP(V31,シフト記号表!$C$6:$L$47,10,FALSE))</f>
        <v>8</v>
      </c>
      <c r="W32" s="139">
        <f>IF(W31="","",VLOOKUP(W31,シフト記号表!$C$6:$L$47,10,FALSE))</f>
        <v>8</v>
      </c>
      <c r="X32" s="140" t="str">
        <f>IF(X31="","",VLOOKUP(X31,シフト記号表!$C$6:$L$47,10,FALSE))</f>
        <v/>
      </c>
      <c r="Y32" s="140">
        <f>IF(Y31="","",VLOOKUP(Y31,シフト記号表!$C$6:$L$47,10,FALSE))</f>
        <v>7.5000000000000018</v>
      </c>
      <c r="Z32" s="140">
        <f>IF(Z31="","",VLOOKUP(Z31,シフト記号表!$C$6:$L$47,10,FALSE))</f>
        <v>8.5</v>
      </c>
      <c r="AA32" s="140">
        <f>IF(AA31="","",VLOOKUP(AA31,シフト記号表!$C$6:$L$47,10,FALSE))</f>
        <v>8</v>
      </c>
      <c r="AB32" s="140">
        <f>IF(AB31="","",VLOOKUP(AB31,シフト記号表!$C$6:$L$47,10,FALSE))</f>
        <v>7.9999999999999982</v>
      </c>
      <c r="AC32" s="141" t="str">
        <f>IF(AC31="","",VLOOKUP(AC31,シフト記号表!$C$6:$L$47,10,FALSE))</f>
        <v/>
      </c>
      <c r="AD32" s="139">
        <f>IF(AD31="","",VLOOKUP(AD31,シフト記号表!$C$6:$L$47,10,FALSE))</f>
        <v>8</v>
      </c>
      <c r="AE32" s="140">
        <f>IF(AE31="","",VLOOKUP(AE31,シフト記号表!$C$6:$L$47,10,FALSE))</f>
        <v>7.9999999999999982</v>
      </c>
      <c r="AF32" s="140" t="str">
        <f>IF(AF31="","",VLOOKUP(AF31,シフト記号表!$C$6:$L$47,10,FALSE))</f>
        <v/>
      </c>
      <c r="AG32" s="140">
        <f>IF(AG31="","",VLOOKUP(AG31,シフト記号表!$C$6:$L$47,10,FALSE))</f>
        <v>7.5000000000000018</v>
      </c>
      <c r="AH32" s="140">
        <f>IF(AH31="","",VLOOKUP(AH31,シフト記号表!$C$6:$L$47,10,FALSE))</f>
        <v>8.5</v>
      </c>
      <c r="AI32" s="140">
        <f>IF(AI31="","",VLOOKUP(AI31,シフト記号表!$C$6:$L$47,10,FALSE))</f>
        <v>8</v>
      </c>
      <c r="AJ32" s="141" t="str">
        <f>IF(AJ31="","",VLOOKUP(AJ31,シフト記号表!$C$6:$L$47,10,FALSE))</f>
        <v/>
      </c>
      <c r="AK32" s="139" t="str">
        <f>IF(AK31="","",VLOOKUP(AK31,シフト記号表!$C$6:$L$47,10,FALSE))</f>
        <v/>
      </c>
      <c r="AL32" s="140">
        <f>IF(AL31="","",VLOOKUP(AL31,シフト記号表!$C$6:$L$47,10,FALSE))</f>
        <v>8</v>
      </c>
      <c r="AM32" s="140">
        <f>IF(AM31="","",VLOOKUP(AM31,シフト記号表!$C$6:$L$47,10,FALSE))</f>
        <v>7.9999999999999982</v>
      </c>
      <c r="AN32" s="140" t="str">
        <f>IF(AN31="","",VLOOKUP(AN31,シフト記号表!$C$6:$L$47,10,FALSE))</f>
        <v/>
      </c>
      <c r="AO32" s="140">
        <f>IF(AO31="","",VLOOKUP(AO31,シフト記号表!$C$6:$L$47,10,FALSE))</f>
        <v>7.5000000000000018</v>
      </c>
      <c r="AP32" s="140">
        <f>IF(AP31="","",VLOOKUP(AP31,シフト記号表!$C$6:$L$47,10,FALSE))</f>
        <v>8.5</v>
      </c>
      <c r="AQ32" s="141">
        <f>IF(AQ31="","",VLOOKUP(AQ31,シフト記号表!$C$6:$L$47,10,FALSE))</f>
        <v>8</v>
      </c>
      <c r="AR32" s="237">
        <f>SUM(P32:AQ32)</f>
        <v>160</v>
      </c>
      <c r="AS32" s="238"/>
      <c r="AT32" s="239">
        <f t="shared" ref="AT32" si="9">AR32/4</f>
        <v>40</v>
      </c>
      <c r="AU32" s="238"/>
      <c r="AV32" s="295"/>
      <c r="AW32" s="296"/>
      <c r="AX32" s="296"/>
      <c r="AY32" s="296"/>
      <c r="AZ32" s="296"/>
      <c r="BA32" s="296"/>
      <c r="BB32" s="296"/>
      <c r="BC32" s="296"/>
      <c r="BD32" s="296"/>
      <c r="BE32" s="297"/>
    </row>
    <row r="33" spans="2:62" ht="20.25" customHeight="1" x14ac:dyDescent="0.7">
      <c r="D33" s="215">
        <f>D31+1</f>
        <v>12</v>
      </c>
      <c r="E33" s="217" t="s">
        <v>91</v>
      </c>
      <c r="F33" s="218"/>
      <c r="G33" s="132"/>
      <c r="H33" s="133"/>
      <c r="I33" s="132"/>
      <c r="J33" s="133"/>
      <c r="K33" s="221" t="s">
        <v>79</v>
      </c>
      <c r="L33" s="222"/>
      <c r="M33" s="150" t="s">
        <v>16</v>
      </c>
      <c r="N33" s="104"/>
      <c r="O33" s="105"/>
      <c r="P33" s="92" t="s">
        <v>181</v>
      </c>
      <c r="Q33" s="93"/>
      <c r="R33" s="93" t="s">
        <v>203</v>
      </c>
      <c r="S33" s="93" t="s">
        <v>182</v>
      </c>
      <c r="T33" s="93" t="s">
        <v>181</v>
      </c>
      <c r="U33" s="93" t="s">
        <v>194</v>
      </c>
      <c r="V33" s="94"/>
      <c r="W33" s="92" t="s">
        <v>194</v>
      </c>
      <c r="X33" s="93" t="s">
        <v>181</v>
      </c>
      <c r="Y33" s="93"/>
      <c r="Z33" s="93" t="s">
        <v>203</v>
      </c>
      <c r="AA33" s="93" t="s">
        <v>182</v>
      </c>
      <c r="AB33" s="93" t="s">
        <v>181</v>
      </c>
      <c r="AC33" s="94"/>
      <c r="AD33" s="92" t="s">
        <v>194</v>
      </c>
      <c r="AE33" s="93" t="s">
        <v>181</v>
      </c>
      <c r="AF33" s="93"/>
      <c r="AG33" s="93"/>
      <c r="AH33" s="93" t="s">
        <v>203</v>
      </c>
      <c r="AI33" s="93" t="s">
        <v>182</v>
      </c>
      <c r="AJ33" s="94" t="s">
        <v>194</v>
      </c>
      <c r="AK33" s="92" t="s">
        <v>194</v>
      </c>
      <c r="AL33" s="93"/>
      <c r="AM33" s="93" t="s">
        <v>181</v>
      </c>
      <c r="AN33" s="93" t="s">
        <v>194</v>
      </c>
      <c r="AO33" s="93"/>
      <c r="AP33" s="93" t="s">
        <v>203</v>
      </c>
      <c r="AQ33" s="94" t="s">
        <v>182</v>
      </c>
      <c r="AR33" s="225"/>
      <c r="AS33" s="226"/>
      <c r="AT33" s="227"/>
      <c r="AU33" s="228"/>
      <c r="AV33" s="295"/>
      <c r="AW33" s="296"/>
      <c r="AX33" s="296"/>
      <c r="AY33" s="296"/>
      <c r="AZ33" s="296"/>
      <c r="BA33" s="296"/>
      <c r="BB33" s="296"/>
      <c r="BC33" s="296"/>
      <c r="BD33" s="296"/>
      <c r="BE33" s="297"/>
    </row>
    <row r="34" spans="2:62" ht="20.25" customHeight="1" thickBot="1" x14ac:dyDescent="0.75">
      <c r="D34" s="232"/>
      <c r="E34" s="233"/>
      <c r="F34" s="234"/>
      <c r="G34" s="132"/>
      <c r="H34" s="133" t="str">
        <f>E33</f>
        <v>介護職員</v>
      </c>
      <c r="I34" s="132"/>
      <c r="J34" s="133" t="str">
        <f>K33</f>
        <v>A</v>
      </c>
      <c r="K34" s="235"/>
      <c r="L34" s="236"/>
      <c r="M34" s="151" t="s">
        <v>158</v>
      </c>
      <c r="N34" s="106"/>
      <c r="O34" s="152"/>
      <c r="P34" s="139">
        <f>IF(P33="","",VLOOKUP(P33,シフト記号表!$C$6:$L$47,10,FALSE))</f>
        <v>8</v>
      </c>
      <c r="Q34" s="140" t="str">
        <f>IF(Q33="","",VLOOKUP(Q33,シフト記号表!$C$6:$L$47,10,FALSE))</f>
        <v/>
      </c>
      <c r="R34" s="140">
        <f>IF(R33="","",VLOOKUP(R33,シフト記号表!$C$6:$L$47,10,FALSE))</f>
        <v>7.5000000000000018</v>
      </c>
      <c r="S34" s="140">
        <f>IF(S33="","",VLOOKUP(S33,シフト記号表!$C$6:$L$47,10,FALSE))</f>
        <v>8.5</v>
      </c>
      <c r="T34" s="140">
        <f>IF(T33="","",VLOOKUP(T33,シフト記号表!$C$6:$L$47,10,FALSE))</f>
        <v>8</v>
      </c>
      <c r="U34" s="140">
        <f>IF(U33="","",VLOOKUP(U33,シフト記号表!$C$6:$L$47,10,FALSE))</f>
        <v>7.9999999999999982</v>
      </c>
      <c r="V34" s="141" t="str">
        <f>IF(V33="","",VLOOKUP(V33,シフト記号表!$C$6:$L$47,10,FALSE))</f>
        <v/>
      </c>
      <c r="W34" s="139">
        <f>IF(W33="","",VLOOKUP(W33,シフト記号表!$C$6:$L$47,10,FALSE))</f>
        <v>7.9999999999999982</v>
      </c>
      <c r="X34" s="140">
        <f>IF(X33="","",VLOOKUP(X33,シフト記号表!$C$6:$L$47,10,FALSE))</f>
        <v>8</v>
      </c>
      <c r="Y34" s="140" t="str">
        <f>IF(Y33="","",VLOOKUP(Y33,シフト記号表!$C$6:$L$47,10,FALSE))</f>
        <v/>
      </c>
      <c r="Z34" s="140">
        <f>IF(Z33="","",VLOOKUP(Z33,シフト記号表!$C$6:$L$47,10,FALSE))</f>
        <v>7.5000000000000018</v>
      </c>
      <c r="AA34" s="140">
        <f>IF(AA33="","",VLOOKUP(AA33,シフト記号表!$C$6:$L$47,10,FALSE))</f>
        <v>8.5</v>
      </c>
      <c r="AB34" s="140">
        <f>IF(AB33="","",VLOOKUP(AB33,シフト記号表!$C$6:$L$47,10,FALSE))</f>
        <v>8</v>
      </c>
      <c r="AC34" s="141" t="str">
        <f>IF(AC33="","",VLOOKUP(AC33,シフト記号表!$C$6:$L$47,10,FALSE))</f>
        <v/>
      </c>
      <c r="AD34" s="139">
        <f>IF(AD33="","",VLOOKUP(AD33,シフト記号表!$C$6:$L$47,10,FALSE))</f>
        <v>7.9999999999999982</v>
      </c>
      <c r="AE34" s="140">
        <f>IF(AE33="","",VLOOKUP(AE33,シフト記号表!$C$6:$L$47,10,FALSE))</f>
        <v>8</v>
      </c>
      <c r="AF34" s="140" t="str">
        <f>IF(AF33="","",VLOOKUP(AF33,シフト記号表!$C$6:$L$47,10,FALSE))</f>
        <v/>
      </c>
      <c r="AG34" s="140" t="str">
        <f>IF(AG33="","",VLOOKUP(AG33,シフト記号表!$C$6:$L$47,10,FALSE))</f>
        <v/>
      </c>
      <c r="AH34" s="140">
        <f>IF(AH33="","",VLOOKUP(AH33,シフト記号表!$C$6:$L$47,10,FALSE))</f>
        <v>7.5000000000000018</v>
      </c>
      <c r="AI34" s="140">
        <f>IF(AI33="","",VLOOKUP(AI33,シフト記号表!$C$6:$L$47,10,FALSE))</f>
        <v>8.5</v>
      </c>
      <c r="AJ34" s="141">
        <f>IF(AJ33="","",VLOOKUP(AJ33,シフト記号表!$C$6:$L$47,10,FALSE))</f>
        <v>7.9999999999999982</v>
      </c>
      <c r="AK34" s="139">
        <f>IF(AK33="","",VLOOKUP(AK33,シフト記号表!$C$6:$L$47,10,FALSE))</f>
        <v>7.9999999999999982</v>
      </c>
      <c r="AL34" s="140" t="str">
        <f>IF(AL33="","",VLOOKUP(AL33,シフト記号表!$C$6:$L$47,10,FALSE))</f>
        <v/>
      </c>
      <c r="AM34" s="140">
        <f>IF(AM33="","",VLOOKUP(AM33,シフト記号表!$C$6:$L$47,10,FALSE))</f>
        <v>8</v>
      </c>
      <c r="AN34" s="140">
        <f>IF(AN33="","",VLOOKUP(AN33,シフト記号表!$C$6:$L$47,10,FALSE))</f>
        <v>7.9999999999999982</v>
      </c>
      <c r="AO34" s="140" t="str">
        <f>IF(AO33="","",VLOOKUP(AO33,シフト記号表!$C$6:$L$47,10,FALSE))</f>
        <v/>
      </c>
      <c r="AP34" s="140">
        <f>IF(AP33="","",VLOOKUP(AP33,シフト記号表!$C$6:$L$47,10,FALSE))</f>
        <v>7.5000000000000018</v>
      </c>
      <c r="AQ34" s="141">
        <f>IF(AQ33="","",VLOOKUP(AQ33,シフト記号表!$C$6:$L$47,10,FALSE))</f>
        <v>8.5</v>
      </c>
      <c r="AR34" s="237">
        <f>SUM(P34:AQ34)</f>
        <v>160</v>
      </c>
      <c r="AS34" s="238"/>
      <c r="AT34" s="239">
        <f t="shared" ref="AT34" si="10">AR34/4</f>
        <v>40</v>
      </c>
      <c r="AU34" s="238"/>
      <c r="AV34" s="295"/>
      <c r="AW34" s="296"/>
      <c r="AX34" s="296"/>
      <c r="AY34" s="296"/>
      <c r="AZ34" s="296"/>
      <c r="BA34" s="296"/>
      <c r="BB34" s="296"/>
      <c r="BC34" s="296"/>
      <c r="BD34" s="296"/>
      <c r="BE34" s="297"/>
    </row>
    <row r="35" spans="2:62" ht="20.25" customHeight="1" x14ac:dyDescent="0.7">
      <c r="D35" s="215">
        <f>D33+1</f>
        <v>13</v>
      </c>
      <c r="E35" s="217" t="s">
        <v>91</v>
      </c>
      <c r="F35" s="218"/>
      <c r="G35" s="132"/>
      <c r="H35" s="133"/>
      <c r="I35" s="132"/>
      <c r="J35" s="133"/>
      <c r="K35" s="221" t="s">
        <v>79</v>
      </c>
      <c r="L35" s="222"/>
      <c r="M35" s="150" t="s">
        <v>16</v>
      </c>
      <c r="N35" s="104"/>
      <c r="O35" s="105"/>
      <c r="P35" s="92" t="s">
        <v>194</v>
      </c>
      <c r="Q35" s="93" t="s">
        <v>181</v>
      </c>
      <c r="R35" s="93"/>
      <c r="S35" s="93" t="s">
        <v>203</v>
      </c>
      <c r="T35" s="93" t="s">
        <v>182</v>
      </c>
      <c r="U35" s="93"/>
      <c r="V35" s="94" t="s">
        <v>194</v>
      </c>
      <c r="W35" s="92" t="s">
        <v>181</v>
      </c>
      <c r="X35" s="93" t="s">
        <v>181</v>
      </c>
      <c r="Y35" s="93" t="s">
        <v>194</v>
      </c>
      <c r="Z35" s="93"/>
      <c r="AA35" s="93" t="s">
        <v>203</v>
      </c>
      <c r="AB35" s="93" t="s">
        <v>182</v>
      </c>
      <c r="AC35" s="94"/>
      <c r="AD35" s="92" t="s">
        <v>181</v>
      </c>
      <c r="AE35" s="93"/>
      <c r="AF35" s="93" t="s">
        <v>181</v>
      </c>
      <c r="AG35" s="93" t="s">
        <v>181</v>
      </c>
      <c r="AH35" s="93"/>
      <c r="AI35" s="93" t="s">
        <v>203</v>
      </c>
      <c r="AJ35" s="94" t="s">
        <v>182</v>
      </c>
      <c r="AK35" s="92" t="s">
        <v>181</v>
      </c>
      <c r="AL35" s="93" t="s">
        <v>194</v>
      </c>
      <c r="AM35" s="93"/>
      <c r="AN35" s="93" t="s">
        <v>181</v>
      </c>
      <c r="AO35" s="93" t="s">
        <v>181</v>
      </c>
      <c r="AP35" s="93"/>
      <c r="AQ35" s="94" t="s">
        <v>203</v>
      </c>
      <c r="AR35" s="225"/>
      <c r="AS35" s="226"/>
      <c r="AT35" s="227"/>
      <c r="AU35" s="228"/>
      <c r="AV35" s="295"/>
      <c r="AW35" s="296"/>
      <c r="AX35" s="296"/>
      <c r="AY35" s="296"/>
      <c r="AZ35" s="296"/>
      <c r="BA35" s="296"/>
      <c r="BB35" s="296"/>
      <c r="BC35" s="296"/>
      <c r="BD35" s="296"/>
      <c r="BE35" s="297"/>
    </row>
    <row r="36" spans="2:62" ht="20.25" customHeight="1" thickBot="1" x14ac:dyDescent="0.75">
      <c r="D36" s="232"/>
      <c r="E36" s="233"/>
      <c r="F36" s="234"/>
      <c r="G36" s="132"/>
      <c r="H36" s="133" t="str">
        <f>E35</f>
        <v>介護職員</v>
      </c>
      <c r="I36" s="132"/>
      <c r="J36" s="133" t="str">
        <f>K35</f>
        <v>A</v>
      </c>
      <c r="K36" s="235"/>
      <c r="L36" s="236"/>
      <c r="M36" s="151" t="s">
        <v>158</v>
      </c>
      <c r="N36" s="106"/>
      <c r="O36" s="152"/>
      <c r="P36" s="139">
        <f>IF(P35="","",VLOOKUP(P35,シフト記号表!$C$6:$L$47,10,FALSE))</f>
        <v>7.9999999999999982</v>
      </c>
      <c r="Q36" s="140">
        <f>IF(Q35="","",VLOOKUP(Q35,シフト記号表!$C$6:$L$47,10,FALSE))</f>
        <v>8</v>
      </c>
      <c r="R36" s="140" t="str">
        <f>IF(R35="","",VLOOKUP(R35,シフト記号表!$C$6:$L$47,10,FALSE))</f>
        <v/>
      </c>
      <c r="S36" s="140">
        <f>IF(S35="","",VLOOKUP(S35,シフト記号表!$C$6:$L$47,10,FALSE))</f>
        <v>7.5000000000000018</v>
      </c>
      <c r="T36" s="140">
        <f>IF(T35="","",VLOOKUP(T35,シフト記号表!$C$6:$L$47,10,FALSE))</f>
        <v>8.5</v>
      </c>
      <c r="U36" s="140" t="str">
        <f>IF(U35="","",VLOOKUP(U35,シフト記号表!$C$6:$L$47,10,FALSE))</f>
        <v/>
      </c>
      <c r="V36" s="141">
        <f>IF(V35="","",VLOOKUP(V35,シフト記号表!$C$6:$L$47,10,FALSE))</f>
        <v>7.9999999999999982</v>
      </c>
      <c r="W36" s="139">
        <f>IF(W35="","",VLOOKUP(W35,シフト記号表!$C$6:$L$47,10,FALSE))</f>
        <v>8</v>
      </c>
      <c r="X36" s="140">
        <f>IF(X35="","",VLOOKUP(X35,シフト記号表!$C$6:$L$47,10,FALSE))</f>
        <v>8</v>
      </c>
      <c r="Y36" s="140">
        <f>IF(Y35="","",VLOOKUP(Y35,シフト記号表!$C$6:$L$47,10,FALSE))</f>
        <v>7.9999999999999982</v>
      </c>
      <c r="Z36" s="140" t="str">
        <f>IF(Z35="","",VLOOKUP(Z35,シフト記号表!$C$6:$L$47,10,FALSE))</f>
        <v/>
      </c>
      <c r="AA36" s="140">
        <f>IF(AA35="","",VLOOKUP(AA35,シフト記号表!$C$6:$L$47,10,FALSE))</f>
        <v>7.5000000000000018</v>
      </c>
      <c r="AB36" s="140">
        <f>IF(AB35="","",VLOOKUP(AB35,シフト記号表!$C$6:$L$47,10,FALSE))</f>
        <v>8.5</v>
      </c>
      <c r="AC36" s="141" t="str">
        <f>IF(AC35="","",VLOOKUP(AC35,シフト記号表!$C$6:$L$47,10,FALSE))</f>
        <v/>
      </c>
      <c r="AD36" s="139">
        <f>IF(AD35="","",VLOOKUP(AD35,シフト記号表!$C$6:$L$47,10,FALSE))</f>
        <v>8</v>
      </c>
      <c r="AE36" s="140" t="str">
        <f>IF(AE35="","",VLOOKUP(AE35,シフト記号表!$C$6:$L$47,10,FALSE))</f>
        <v/>
      </c>
      <c r="AF36" s="140">
        <f>IF(AF35="","",VLOOKUP(AF35,シフト記号表!$C$6:$L$47,10,FALSE))</f>
        <v>8</v>
      </c>
      <c r="AG36" s="140">
        <f>IF(AG35="","",VLOOKUP(AG35,シフト記号表!$C$6:$L$47,10,FALSE))</f>
        <v>8</v>
      </c>
      <c r="AH36" s="140" t="str">
        <f>IF(AH35="","",VLOOKUP(AH35,シフト記号表!$C$6:$L$47,10,FALSE))</f>
        <v/>
      </c>
      <c r="AI36" s="140">
        <f>IF(AI35="","",VLOOKUP(AI35,シフト記号表!$C$6:$L$47,10,FALSE))</f>
        <v>7.5000000000000018</v>
      </c>
      <c r="AJ36" s="141">
        <f>IF(AJ35="","",VLOOKUP(AJ35,シフト記号表!$C$6:$L$47,10,FALSE))</f>
        <v>8.5</v>
      </c>
      <c r="AK36" s="139">
        <f>IF(AK35="","",VLOOKUP(AK35,シフト記号表!$C$6:$L$47,10,FALSE))</f>
        <v>8</v>
      </c>
      <c r="AL36" s="140">
        <f>IF(AL35="","",VLOOKUP(AL35,シフト記号表!$C$6:$L$47,10,FALSE))</f>
        <v>7.9999999999999982</v>
      </c>
      <c r="AM36" s="140" t="str">
        <f>IF(AM35="","",VLOOKUP(AM35,シフト記号表!$C$6:$L$47,10,FALSE))</f>
        <v/>
      </c>
      <c r="AN36" s="140">
        <f>IF(AN35="","",VLOOKUP(AN35,シフト記号表!$C$6:$L$47,10,FALSE))</f>
        <v>8</v>
      </c>
      <c r="AO36" s="140">
        <f>IF(AO35="","",VLOOKUP(AO35,シフト記号表!$C$6:$L$47,10,FALSE))</f>
        <v>8</v>
      </c>
      <c r="AP36" s="140" t="str">
        <f>IF(AP35="","",VLOOKUP(AP35,シフト記号表!$C$6:$L$47,10,FALSE))</f>
        <v/>
      </c>
      <c r="AQ36" s="141">
        <f>IF(AQ35="","",VLOOKUP(AQ35,シフト記号表!$C$6:$L$47,10,FALSE))</f>
        <v>7.5000000000000018</v>
      </c>
      <c r="AR36" s="237">
        <f>SUM(P36:AQ36)</f>
        <v>159.5</v>
      </c>
      <c r="AS36" s="238"/>
      <c r="AT36" s="239">
        <f t="shared" ref="AT36" si="11">AR36/4</f>
        <v>39.875</v>
      </c>
      <c r="AU36" s="238"/>
      <c r="AV36" s="295"/>
      <c r="AW36" s="296"/>
      <c r="AX36" s="296"/>
      <c r="AY36" s="296"/>
      <c r="AZ36" s="296"/>
      <c r="BA36" s="296"/>
      <c r="BB36" s="296"/>
      <c r="BC36" s="296"/>
      <c r="BD36" s="296"/>
      <c r="BE36" s="297"/>
    </row>
    <row r="37" spans="2:62" ht="20.25" customHeight="1" x14ac:dyDescent="0.7">
      <c r="D37" s="215">
        <f>D35+1</f>
        <v>14</v>
      </c>
      <c r="E37" s="217" t="s">
        <v>91</v>
      </c>
      <c r="F37" s="218"/>
      <c r="G37" s="132"/>
      <c r="H37" s="133"/>
      <c r="I37" s="132"/>
      <c r="J37" s="133"/>
      <c r="K37" s="221" t="s">
        <v>88</v>
      </c>
      <c r="L37" s="222"/>
      <c r="M37" s="150" t="s">
        <v>16</v>
      </c>
      <c r="N37" s="104"/>
      <c r="O37" s="105"/>
      <c r="P37" s="92"/>
      <c r="Q37" s="93" t="s">
        <v>194</v>
      </c>
      <c r="R37" s="93" t="s">
        <v>181</v>
      </c>
      <c r="S37" s="93"/>
      <c r="T37" s="93" t="s">
        <v>181</v>
      </c>
      <c r="U37" s="93" t="s">
        <v>181</v>
      </c>
      <c r="V37" s="94"/>
      <c r="W37" s="92"/>
      <c r="X37" s="93" t="s">
        <v>194</v>
      </c>
      <c r="Y37" s="93" t="s">
        <v>181</v>
      </c>
      <c r="Z37" s="93" t="s">
        <v>181</v>
      </c>
      <c r="AA37" s="93"/>
      <c r="AB37" s="93"/>
      <c r="AC37" s="94" t="s">
        <v>194</v>
      </c>
      <c r="AD37" s="92"/>
      <c r="AE37" s="93"/>
      <c r="AF37" s="93" t="s">
        <v>194</v>
      </c>
      <c r="AG37" s="93" t="s">
        <v>194</v>
      </c>
      <c r="AH37" s="93" t="s">
        <v>181</v>
      </c>
      <c r="AI37" s="93"/>
      <c r="AJ37" s="94" t="s">
        <v>181</v>
      </c>
      <c r="AK37" s="92"/>
      <c r="AL37" s="93" t="s">
        <v>181</v>
      </c>
      <c r="AM37" s="93" t="s">
        <v>181</v>
      </c>
      <c r="AN37" s="93"/>
      <c r="AO37" s="93" t="s">
        <v>181</v>
      </c>
      <c r="AP37" s="93" t="s">
        <v>194</v>
      </c>
      <c r="AQ37" s="94"/>
      <c r="AR37" s="225"/>
      <c r="AS37" s="226"/>
      <c r="AT37" s="227"/>
      <c r="AU37" s="228"/>
      <c r="AV37" s="295"/>
      <c r="AW37" s="296"/>
      <c r="AX37" s="296"/>
      <c r="AY37" s="296"/>
      <c r="AZ37" s="296"/>
      <c r="BA37" s="296"/>
      <c r="BB37" s="296"/>
      <c r="BC37" s="296"/>
      <c r="BD37" s="296"/>
      <c r="BE37" s="297"/>
    </row>
    <row r="38" spans="2:62" ht="20.25" customHeight="1" thickBot="1" x14ac:dyDescent="0.75">
      <c r="D38" s="232"/>
      <c r="E38" s="233"/>
      <c r="F38" s="234"/>
      <c r="G38" s="132"/>
      <c r="H38" s="133" t="str">
        <f>E37</f>
        <v>介護職員</v>
      </c>
      <c r="I38" s="132"/>
      <c r="J38" s="133" t="str">
        <f>K37</f>
        <v>C</v>
      </c>
      <c r="K38" s="235"/>
      <c r="L38" s="236"/>
      <c r="M38" s="151" t="s">
        <v>158</v>
      </c>
      <c r="N38" s="106"/>
      <c r="O38" s="152"/>
      <c r="P38" s="139" t="str">
        <f>IF(P37="","",VLOOKUP(P37,シフト記号表!$C$6:$L$47,10,FALSE))</f>
        <v/>
      </c>
      <c r="Q38" s="140">
        <f>IF(Q37="","",VLOOKUP(Q37,シフト記号表!$C$6:$L$47,10,FALSE))</f>
        <v>7.9999999999999982</v>
      </c>
      <c r="R38" s="140">
        <f>IF(R37="","",VLOOKUP(R37,シフト記号表!$C$6:$L$47,10,FALSE))</f>
        <v>8</v>
      </c>
      <c r="S38" s="140" t="str">
        <f>IF(S37="","",VLOOKUP(S37,シフト記号表!$C$6:$L$47,10,FALSE))</f>
        <v/>
      </c>
      <c r="T38" s="140">
        <f>IF(T37="","",VLOOKUP(T37,シフト記号表!$C$6:$L$47,10,FALSE))</f>
        <v>8</v>
      </c>
      <c r="U38" s="140">
        <f>IF(U37="","",VLOOKUP(U37,シフト記号表!$C$6:$L$47,10,FALSE))</f>
        <v>8</v>
      </c>
      <c r="V38" s="141" t="str">
        <f>IF(V37="","",VLOOKUP(V37,シフト記号表!$C$6:$L$47,10,FALSE))</f>
        <v/>
      </c>
      <c r="W38" s="139" t="str">
        <f>IF(W37="","",VLOOKUP(W37,シフト記号表!$C$6:$L$47,10,FALSE))</f>
        <v/>
      </c>
      <c r="X38" s="140">
        <f>IF(X37="","",VLOOKUP(X37,シフト記号表!$C$6:$L$47,10,FALSE))</f>
        <v>7.9999999999999982</v>
      </c>
      <c r="Y38" s="140">
        <f>IF(Y37="","",VLOOKUP(Y37,シフト記号表!$C$6:$L$47,10,FALSE))</f>
        <v>8</v>
      </c>
      <c r="Z38" s="140">
        <f>IF(Z37="","",VLOOKUP(Z37,シフト記号表!$C$6:$L$47,10,FALSE))</f>
        <v>8</v>
      </c>
      <c r="AA38" s="140" t="str">
        <f>IF(AA37="","",VLOOKUP(AA37,シフト記号表!$C$6:$L$47,10,FALSE))</f>
        <v/>
      </c>
      <c r="AB38" s="140" t="str">
        <f>IF(AB37="","",VLOOKUP(AB37,シフト記号表!$C$6:$L$47,10,FALSE))</f>
        <v/>
      </c>
      <c r="AC38" s="141">
        <f>IF(AC37="","",VLOOKUP(AC37,シフト記号表!$C$6:$L$47,10,FALSE))</f>
        <v>7.9999999999999982</v>
      </c>
      <c r="AD38" s="139" t="str">
        <f>IF(AD37="","",VLOOKUP(AD37,シフト記号表!$C$6:$L$47,10,FALSE))</f>
        <v/>
      </c>
      <c r="AE38" s="140" t="str">
        <f>IF(AE37="","",VLOOKUP(AE37,シフト記号表!$C$6:$L$47,10,FALSE))</f>
        <v/>
      </c>
      <c r="AF38" s="140">
        <f>IF(AF37="","",VLOOKUP(AF37,シフト記号表!$C$6:$L$47,10,FALSE))</f>
        <v>7.9999999999999982</v>
      </c>
      <c r="AG38" s="140">
        <f>IF(AG37="","",VLOOKUP(AG37,シフト記号表!$C$6:$L$47,10,FALSE))</f>
        <v>7.9999999999999982</v>
      </c>
      <c r="AH38" s="140">
        <f>IF(AH37="","",VLOOKUP(AH37,シフト記号表!$C$6:$L$47,10,FALSE))</f>
        <v>8</v>
      </c>
      <c r="AI38" s="140" t="str">
        <f>IF(AI37="","",VLOOKUP(AI37,シフト記号表!$C$6:$L$47,10,FALSE))</f>
        <v/>
      </c>
      <c r="AJ38" s="141">
        <f>IF(AJ37="","",VLOOKUP(AJ37,シフト記号表!$C$6:$L$47,10,FALSE))</f>
        <v>8</v>
      </c>
      <c r="AK38" s="139" t="str">
        <f>IF(AK37="","",VLOOKUP(AK37,シフト記号表!$C$6:$L$47,10,FALSE))</f>
        <v/>
      </c>
      <c r="AL38" s="140">
        <f>IF(AL37="","",VLOOKUP(AL37,シフト記号表!$C$6:$L$47,10,FALSE))</f>
        <v>8</v>
      </c>
      <c r="AM38" s="140">
        <f>IF(AM37="","",VLOOKUP(AM37,シフト記号表!$C$6:$L$47,10,FALSE))</f>
        <v>8</v>
      </c>
      <c r="AN38" s="140" t="str">
        <f>IF(AN37="","",VLOOKUP(AN37,シフト記号表!$C$6:$L$47,10,FALSE))</f>
        <v/>
      </c>
      <c r="AO38" s="140">
        <f>IF(AO37="","",VLOOKUP(AO37,シフト記号表!$C$6:$L$47,10,FALSE))</f>
        <v>8</v>
      </c>
      <c r="AP38" s="140">
        <f>IF(AP37="","",VLOOKUP(AP37,シフト記号表!$C$6:$L$47,10,FALSE))</f>
        <v>7.9999999999999982</v>
      </c>
      <c r="AQ38" s="141" t="str">
        <f>IF(AQ37="","",VLOOKUP(AQ37,シフト記号表!$C$6:$L$47,10,FALSE))</f>
        <v/>
      </c>
      <c r="AR38" s="237">
        <f>SUM(P38:AQ38)</f>
        <v>128</v>
      </c>
      <c r="AS38" s="238"/>
      <c r="AT38" s="239">
        <f t="shared" ref="AT38" si="12">AR38/4</f>
        <v>32</v>
      </c>
      <c r="AU38" s="238"/>
      <c r="AV38" s="295"/>
      <c r="AW38" s="296"/>
      <c r="AX38" s="296"/>
      <c r="AY38" s="296"/>
      <c r="AZ38" s="296"/>
      <c r="BA38" s="296"/>
      <c r="BB38" s="296"/>
      <c r="BC38" s="296"/>
      <c r="BD38" s="296"/>
      <c r="BE38" s="297"/>
    </row>
    <row r="39" spans="2:62" ht="20.25" customHeight="1" x14ac:dyDescent="0.7">
      <c r="D39" s="215">
        <f>D37+1</f>
        <v>15</v>
      </c>
      <c r="E39" s="217" t="s">
        <v>91</v>
      </c>
      <c r="F39" s="218"/>
      <c r="G39" s="132"/>
      <c r="H39" s="133"/>
      <c r="I39" s="132"/>
      <c r="J39" s="133"/>
      <c r="K39" s="221" t="s">
        <v>79</v>
      </c>
      <c r="L39" s="222"/>
      <c r="M39" s="150" t="s">
        <v>16</v>
      </c>
      <c r="N39" s="104"/>
      <c r="O39" s="105"/>
      <c r="P39" s="92" t="s">
        <v>181</v>
      </c>
      <c r="Q39" s="93" t="s">
        <v>181</v>
      </c>
      <c r="R39" s="93"/>
      <c r="S39" s="93"/>
      <c r="T39" s="93" t="s">
        <v>203</v>
      </c>
      <c r="U39" s="93" t="s">
        <v>182</v>
      </c>
      <c r="V39" s="94" t="s">
        <v>194</v>
      </c>
      <c r="W39" s="92" t="s">
        <v>194</v>
      </c>
      <c r="X39" s="93"/>
      <c r="Y39" s="93" t="s">
        <v>181</v>
      </c>
      <c r="Z39" s="93" t="s">
        <v>181</v>
      </c>
      <c r="AA39" s="93"/>
      <c r="AB39" s="93" t="s">
        <v>203</v>
      </c>
      <c r="AC39" s="94" t="s">
        <v>182</v>
      </c>
      <c r="AD39" s="92" t="s">
        <v>194</v>
      </c>
      <c r="AE39" s="93" t="s">
        <v>194</v>
      </c>
      <c r="AF39" s="93"/>
      <c r="AG39" s="93" t="s">
        <v>181</v>
      </c>
      <c r="AH39" s="93"/>
      <c r="AI39" s="93"/>
      <c r="AJ39" s="94" t="s">
        <v>203</v>
      </c>
      <c r="AK39" s="92" t="s">
        <v>182</v>
      </c>
      <c r="AL39" s="93" t="s">
        <v>194</v>
      </c>
      <c r="AM39" s="93" t="s">
        <v>194</v>
      </c>
      <c r="AN39" s="93"/>
      <c r="AO39" s="93" t="s">
        <v>194</v>
      </c>
      <c r="AP39" s="93" t="s">
        <v>181</v>
      </c>
      <c r="AQ39" s="94" t="s">
        <v>181</v>
      </c>
      <c r="AR39" s="225"/>
      <c r="AS39" s="226"/>
      <c r="AT39" s="227"/>
      <c r="AU39" s="228"/>
      <c r="AV39" s="295"/>
      <c r="AW39" s="296"/>
      <c r="AX39" s="296"/>
      <c r="AY39" s="296"/>
      <c r="AZ39" s="296"/>
      <c r="BA39" s="296"/>
      <c r="BB39" s="296"/>
      <c r="BC39" s="296"/>
      <c r="BD39" s="296"/>
      <c r="BE39" s="297"/>
    </row>
    <row r="40" spans="2:62" ht="20.25" customHeight="1" thickBot="1" x14ac:dyDescent="0.75">
      <c r="D40" s="232"/>
      <c r="E40" s="233"/>
      <c r="F40" s="234"/>
      <c r="G40" s="132"/>
      <c r="H40" s="133" t="str">
        <f>E39</f>
        <v>介護職員</v>
      </c>
      <c r="I40" s="132"/>
      <c r="J40" s="133" t="str">
        <f>K39</f>
        <v>A</v>
      </c>
      <c r="K40" s="235"/>
      <c r="L40" s="236"/>
      <c r="M40" s="151" t="s">
        <v>158</v>
      </c>
      <c r="N40" s="106"/>
      <c r="O40" s="152"/>
      <c r="P40" s="139">
        <f>IF(P39="","",VLOOKUP(P39,シフト記号表!$C$6:$L$47,10,FALSE))</f>
        <v>8</v>
      </c>
      <c r="Q40" s="140">
        <f>IF(Q39="","",VLOOKUP(Q39,シフト記号表!$C$6:$L$47,10,FALSE))</f>
        <v>8</v>
      </c>
      <c r="R40" s="140" t="str">
        <f>IF(R39="","",VLOOKUP(R39,シフト記号表!$C$6:$L$47,10,FALSE))</f>
        <v/>
      </c>
      <c r="S40" s="140" t="str">
        <f>IF(S39="","",VLOOKUP(S39,シフト記号表!$C$6:$L$47,10,FALSE))</f>
        <v/>
      </c>
      <c r="T40" s="140">
        <f>IF(T39="","",VLOOKUP(T39,シフト記号表!$C$6:$L$47,10,FALSE))</f>
        <v>7.5000000000000018</v>
      </c>
      <c r="U40" s="140">
        <f>IF(U39="","",VLOOKUP(U39,シフト記号表!$C$6:$L$47,10,FALSE))</f>
        <v>8.5</v>
      </c>
      <c r="V40" s="141">
        <f>IF(V39="","",VLOOKUP(V39,シフト記号表!$C$6:$L$47,10,FALSE))</f>
        <v>7.9999999999999982</v>
      </c>
      <c r="W40" s="139">
        <f>IF(W39="","",VLOOKUP(W39,シフト記号表!$C$6:$L$47,10,FALSE))</f>
        <v>7.9999999999999982</v>
      </c>
      <c r="X40" s="140" t="str">
        <f>IF(X39="","",VLOOKUP(X39,シフト記号表!$C$6:$L$47,10,FALSE))</f>
        <v/>
      </c>
      <c r="Y40" s="140">
        <f>IF(Y39="","",VLOOKUP(Y39,シフト記号表!$C$6:$L$47,10,FALSE))</f>
        <v>8</v>
      </c>
      <c r="Z40" s="140">
        <f>IF(Z39="","",VLOOKUP(Z39,シフト記号表!$C$6:$L$47,10,FALSE))</f>
        <v>8</v>
      </c>
      <c r="AA40" s="140" t="str">
        <f>IF(AA39="","",VLOOKUP(AA39,シフト記号表!$C$6:$L$47,10,FALSE))</f>
        <v/>
      </c>
      <c r="AB40" s="140">
        <f>IF(AB39="","",VLOOKUP(AB39,シフト記号表!$C$6:$L$47,10,FALSE))</f>
        <v>7.5000000000000018</v>
      </c>
      <c r="AC40" s="141">
        <f>IF(AC39="","",VLOOKUP(AC39,シフト記号表!$C$6:$L$47,10,FALSE))</f>
        <v>8.5</v>
      </c>
      <c r="AD40" s="139">
        <f>IF(AD39="","",VLOOKUP(AD39,シフト記号表!$C$6:$L$47,10,FALSE))</f>
        <v>7.9999999999999982</v>
      </c>
      <c r="AE40" s="140">
        <f>IF(AE39="","",VLOOKUP(AE39,シフト記号表!$C$6:$L$47,10,FALSE))</f>
        <v>7.9999999999999982</v>
      </c>
      <c r="AF40" s="140" t="str">
        <f>IF(AF39="","",VLOOKUP(AF39,シフト記号表!$C$6:$L$47,10,FALSE))</f>
        <v/>
      </c>
      <c r="AG40" s="140">
        <f>IF(AG39="","",VLOOKUP(AG39,シフト記号表!$C$6:$L$47,10,FALSE))</f>
        <v>8</v>
      </c>
      <c r="AH40" s="140" t="str">
        <f>IF(AH39="","",VLOOKUP(AH39,シフト記号表!$C$6:$L$47,10,FALSE))</f>
        <v/>
      </c>
      <c r="AI40" s="140" t="str">
        <f>IF(AI39="","",VLOOKUP(AI39,シフト記号表!$C$6:$L$47,10,FALSE))</f>
        <v/>
      </c>
      <c r="AJ40" s="141">
        <f>IF(AJ39="","",VLOOKUP(AJ39,シフト記号表!$C$6:$L$47,10,FALSE))</f>
        <v>7.5000000000000018</v>
      </c>
      <c r="AK40" s="139">
        <f>IF(AK39="","",VLOOKUP(AK39,シフト記号表!$C$6:$L$47,10,FALSE))</f>
        <v>8.5</v>
      </c>
      <c r="AL40" s="140">
        <f>IF(AL39="","",VLOOKUP(AL39,シフト記号表!$C$6:$L$47,10,FALSE))</f>
        <v>7.9999999999999982</v>
      </c>
      <c r="AM40" s="140">
        <f>IF(AM39="","",VLOOKUP(AM39,シフト記号表!$C$6:$L$47,10,FALSE))</f>
        <v>7.9999999999999982</v>
      </c>
      <c r="AN40" s="140" t="str">
        <f>IF(AN39="","",VLOOKUP(AN39,シフト記号表!$C$6:$L$47,10,FALSE))</f>
        <v/>
      </c>
      <c r="AO40" s="140">
        <f>IF(AO39="","",VLOOKUP(AO39,シフト記号表!$C$6:$L$47,10,FALSE))</f>
        <v>7.9999999999999982</v>
      </c>
      <c r="AP40" s="140">
        <f>IF(AP39="","",VLOOKUP(AP39,シフト記号表!$C$6:$L$47,10,FALSE))</f>
        <v>8</v>
      </c>
      <c r="AQ40" s="141">
        <f>IF(AQ39="","",VLOOKUP(AQ39,シフト記号表!$C$6:$L$47,10,FALSE))</f>
        <v>8</v>
      </c>
      <c r="AR40" s="237">
        <f>SUM(P40:AQ40)</f>
        <v>160</v>
      </c>
      <c r="AS40" s="238"/>
      <c r="AT40" s="239">
        <f t="shared" ref="AT40" si="13">AR40/4</f>
        <v>40</v>
      </c>
      <c r="AU40" s="238"/>
      <c r="AV40" s="295"/>
      <c r="AW40" s="296"/>
      <c r="AX40" s="296"/>
      <c r="AY40" s="296"/>
      <c r="AZ40" s="296"/>
      <c r="BA40" s="296"/>
      <c r="BB40" s="296"/>
      <c r="BC40" s="296"/>
      <c r="BD40" s="296"/>
      <c r="BE40" s="297"/>
    </row>
    <row r="41" spans="2:62" ht="20.25" customHeight="1" x14ac:dyDescent="0.7">
      <c r="D41" s="215">
        <f>D39+1</f>
        <v>16</v>
      </c>
      <c r="E41" s="217" t="s">
        <v>91</v>
      </c>
      <c r="F41" s="218"/>
      <c r="G41" s="134"/>
      <c r="H41" s="135"/>
      <c r="I41" s="134"/>
      <c r="J41" s="135"/>
      <c r="K41" s="221" t="s">
        <v>79</v>
      </c>
      <c r="L41" s="222"/>
      <c r="M41" s="101" t="s">
        <v>16</v>
      </c>
      <c r="N41" s="102"/>
      <c r="O41" s="103"/>
      <c r="P41" s="92"/>
      <c r="Q41" s="93" t="s">
        <v>194</v>
      </c>
      <c r="R41" s="93" t="s">
        <v>181</v>
      </c>
      <c r="S41" s="93" t="s">
        <v>181</v>
      </c>
      <c r="T41" s="93"/>
      <c r="U41" s="93" t="s">
        <v>203</v>
      </c>
      <c r="V41" s="94" t="s">
        <v>182</v>
      </c>
      <c r="W41" s="92" t="s">
        <v>181</v>
      </c>
      <c r="X41" s="93"/>
      <c r="Y41" s="93" t="s">
        <v>181</v>
      </c>
      <c r="Z41" s="93" t="s">
        <v>181</v>
      </c>
      <c r="AA41" s="93"/>
      <c r="AB41" s="93"/>
      <c r="AC41" s="94" t="s">
        <v>203</v>
      </c>
      <c r="AD41" s="92" t="s">
        <v>182</v>
      </c>
      <c r="AE41" s="93" t="s">
        <v>181</v>
      </c>
      <c r="AF41" s="93" t="s">
        <v>181</v>
      </c>
      <c r="AG41" s="93" t="s">
        <v>181</v>
      </c>
      <c r="AH41" s="93" t="s">
        <v>194</v>
      </c>
      <c r="AI41" s="93" t="s">
        <v>194</v>
      </c>
      <c r="AJ41" s="94"/>
      <c r="AK41" s="92" t="s">
        <v>203</v>
      </c>
      <c r="AL41" s="93" t="s">
        <v>182</v>
      </c>
      <c r="AM41" s="93" t="s">
        <v>194</v>
      </c>
      <c r="AN41" s="93" t="s">
        <v>181</v>
      </c>
      <c r="AO41" s="93"/>
      <c r="AP41" s="93"/>
      <c r="AQ41" s="94" t="s">
        <v>194</v>
      </c>
      <c r="AR41" s="225"/>
      <c r="AS41" s="226"/>
      <c r="AT41" s="227"/>
      <c r="AU41" s="228"/>
      <c r="AV41" s="295"/>
      <c r="AW41" s="296"/>
      <c r="AX41" s="296"/>
      <c r="AY41" s="296"/>
      <c r="AZ41" s="296"/>
      <c r="BA41" s="296"/>
      <c r="BB41" s="296"/>
      <c r="BC41" s="296"/>
      <c r="BD41" s="296"/>
      <c r="BE41" s="297"/>
    </row>
    <row r="42" spans="2:62" ht="20.25" customHeight="1" thickBot="1" x14ac:dyDescent="0.75">
      <c r="D42" s="216"/>
      <c r="E42" s="219"/>
      <c r="F42" s="220"/>
      <c r="G42" s="145"/>
      <c r="H42" s="146" t="str">
        <f>E41</f>
        <v>介護職員</v>
      </c>
      <c r="I42" s="145"/>
      <c r="J42" s="146" t="str">
        <f>K41</f>
        <v>A</v>
      </c>
      <c r="K42" s="223"/>
      <c r="L42" s="224"/>
      <c r="M42" s="147" t="s">
        <v>158</v>
      </c>
      <c r="N42" s="148"/>
      <c r="O42" s="149"/>
      <c r="P42" s="142" t="str">
        <f>IF(P41="","",VLOOKUP(P41,シフト記号表!$C$6:$L$47,10,FALSE))</f>
        <v/>
      </c>
      <c r="Q42" s="143">
        <f>IF(Q41="","",VLOOKUP(Q41,シフト記号表!$C$6:$L$47,10,FALSE))</f>
        <v>7.9999999999999982</v>
      </c>
      <c r="R42" s="143">
        <f>IF(R41="","",VLOOKUP(R41,シフト記号表!$C$6:$L$47,10,FALSE))</f>
        <v>8</v>
      </c>
      <c r="S42" s="143">
        <f>IF(S41="","",VLOOKUP(S41,シフト記号表!$C$6:$L$47,10,FALSE))</f>
        <v>8</v>
      </c>
      <c r="T42" s="143" t="str">
        <f>IF(T41="","",VLOOKUP(T41,シフト記号表!$C$6:$L$47,10,FALSE))</f>
        <v/>
      </c>
      <c r="U42" s="143">
        <f>IF(U41="","",VLOOKUP(U41,シフト記号表!$C$6:$L$47,10,FALSE))</f>
        <v>7.5000000000000018</v>
      </c>
      <c r="V42" s="144">
        <f>IF(V41="","",VLOOKUP(V41,シフト記号表!$C$6:$L$47,10,FALSE))</f>
        <v>8.5</v>
      </c>
      <c r="W42" s="142">
        <f>IF(W41="","",VLOOKUP(W41,シフト記号表!$C$6:$L$47,10,FALSE))</f>
        <v>8</v>
      </c>
      <c r="X42" s="143" t="str">
        <f>IF(X41="","",VLOOKUP(X41,シフト記号表!$C$6:$L$47,10,FALSE))</f>
        <v/>
      </c>
      <c r="Y42" s="143">
        <f>IF(Y41="","",VLOOKUP(Y41,シフト記号表!$C$6:$L$47,10,FALSE))</f>
        <v>8</v>
      </c>
      <c r="Z42" s="143">
        <f>IF(Z41="","",VLOOKUP(Z41,シフト記号表!$C$6:$L$47,10,FALSE))</f>
        <v>8</v>
      </c>
      <c r="AA42" s="143" t="str">
        <f>IF(AA41="","",VLOOKUP(AA41,シフト記号表!$C$6:$L$47,10,FALSE))</f>
        <v/>
      </c>
      <c r="AB42" s="143" t="str">
        <f>IF(AB41="","",VLOOKUP(AB41,シフト記号表!$C$6:$L$47,10,FALSE))</f>
        <v/>
      </c>
      <c r="AC42" s="144">
        <f>IF(AC41="","",VLOOKUP(AC41,シフト記号表!$C$6:$L$47,10,FALSE))</f>
        <v>7.5000000000000018</v>
      </c>
      <c r="AD42" s="142">
        <f>IF(AD41="","",VLOOKUP(AD41,シフト記号表!$C$6:$L$47,10,FALSE))</f>
        <v>8.5</v>
      </c>
      <c r="AE42" s="143">
        <f>IF(AE41="","",VLOOKUP(AE41,シフト記号表!$C$6:$L$47,10,FALSE))</f>
        <v>8</v>
      </c>
      <c r="AF42" s="143">
        <f>IF(AF41="","",VLOOKUP(AF41,シフト記号表!$C$6:$L$47,10,FALSE))</f>
        <v>8</v>
      </c>
      <c r="AG42" s="143">
        <f>IF(AG41="","",VLOOKUP(AG41,シフト記号表!$C$6:$L$47,10,FALSE))</f>
        <v>8</v>
      </c>
      <c r="AH42" s="143">
        <f>IF(AH41="","",VLOOKUP(AH41,シフト記号表!$C$6:$L$47,10,FALSE))</f>
        <v>7.9999999999999982</v>
      </c>
      <c r="AI42" s="143">
        <f>IF(AI41="","",VLOOKUP(AI41,シフト記号表!$C$6:$L$47,10,FALSE))</f>
        <v>7.9999999999999982</v>
      </c>
      <c r="AJ42" s="144" t="str">
        <f>IF(AJ41="","",VLOOKUP(AJ41,シフト記号表!$C$6:$L$47,10,FALSE))</f>
        <v/>
      </c>
      <c r="AK42" s="142">
        <f>IF(AK41="","",VLOOKUP(AK41,シフト記号表!$C$6:$L$47,10,FALSE))</f>
        <v>7.5000000000000018</v>
      </c>
      <c r="AL42" s="143">
        <f>IF(AL41="","",VLOOKUP(AL41,シフト記号表!$C$6:$L$47,10,FALSE))</f>
        <v>8.5</v>
      </c>
      <c r="AM42" s="143">
        <f>IF(AM41="","",VLOOKUP(AM41,シフト記号表!$C$6:$L$47,10,FALSE))</f>
        <v>7.9999999999999982</v>
      </c>
      <c r="AN42" s="143">
        <f>IF(AN41="","",VLOOKUP(AN41,シフト記号表!$C$6:$L$47,10,FALSE))</f>
        <v>8</v>
      </c>
      <c r="AO42" s="143" t="str">
        <f>IF(AO41="","",VLOOKUP(AO41,シフト記号表!$C$6:$L$47,10,FALSE))</f>
        <v/>
      </c>
      <c r="AP42" s="143" t="str">
        <f>IF(AP41="","",VLOOKUP(AP41,シフト記号表!$C$6:$L$47,10,FALSE))</f>
        <v/>
      </c>
      <c r="AQ42" s="144">
        <f>IF(AQ41="","",VLOOKUP(AQ41,シフト記号表!$C$6:$L$47,10,FALSE))</f>
        <v>7.9999999999999982</v>
      </c>
      <c r="AR42" s="229">
        <f>SUM(P42:AQ42)</f>
        <v>160</v>
      </c>
      <c r="AS42" s="230"/>
      <c r="AT42" s="231">
        <f t="shared" ref="AT42" si="14">AR42/4</f>
        <v>40</v>
      </c>
      <c r="AU42" s="230"/>
      <c r="AV42" s="298"/>
      <c r="AW42" s="299"/>
      <c r="AX42" s="299"/>
      <c r="AY42" s="299"/>
      <c r="AZ42" s="299"/>
      <c r="BA42" s="299"/>
      <c r="BB42" s="299"/>
      <c r="BC42" s="299"/>
      <c r="BD42" s="299"/>
      <c r="BE42" s="300"/>
    </row>
    <row r="43" spans="2:62" ht="20.25" customHeight="1" x14ac:dyDescent="0.7">
      <c r="B43" s="42"/>
      <c r="C43" s="58"/>
      <c r="D43" s="58"/>
      <c r="E43" s="58"/>
      <c r="F43" s="58"/>
      <c r="G43" s="58"/>
      <c r="H43" s="58"/>
      <c r="I43" s="180"/>
      <c r="J43" s="180"/>
      <c r="K43" s="59"/>
      <c r="L43" s="60"/>
      <c r="M43" s="61"/>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3"/>
      <c r="AS43" s="63"/>
      <c r="AT43" s="181"/>
      <c r="AU43" s="181"/>
      <c r="AV43" s="62"/>
      <c r="AW43" s="63"/>
      <c r="AX43" s="63"/>
      <c r="AY43" s="185"/>
      <c r="AZ43" s="185"/>
      <c r="BA43" s="185"/>
      <c r="BB43" s="185"/>
      <c r="BC43" s="185"/>
    </row>
    <row r="44" spans="2:62" ht="20.25" customHeight="1" x14ac:dyDescent="0.7">
      <c r="B44" s="42"/>
      <c r="C44" s="42"/>
      <c r="D44" s="42"/>
      <c r="E44" s="42"/>
      <c r="F44" s="42"/>
      <c r="G44" s="42"/>
      <c r="H44" s="42"/>
      <c r="I44" s="42"/>
      <c r="J44" s="42"/>
      <c r="K44" s="107"/>
      <c r="L44" s="108" t="s">
        <v>210</v>
      </c>
      <c r="M44" s="108"/>
      <c r="N44" s="108"/>
      <c r="O44" s="108"/>
      <c r="P44" s="108"/>
      <c r="Q44" s="108"/>
      <c r="R44" s="108"/>
      <c r="S44" s="108"/>
      <c r="T44" s="108"/>
      <c r="U44" s="108"/>
      <c r="V44" s="109"/>
      <c r="W44" s="108"/>
      <c r="X44" s="108"/>
      <c r="Y44" s="108"/>
      <c r="Z44" s="108"/>
      <c r="AA44" s="108"/>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1"/>
      <c r="BC44" s="63"/>
      <c r="BD44" s="185"/>
      <c r="BE44" s="185"/>
      <c r="BF44" s="181"/>
      <c r="BG44" s="181"/>
      <c r="BH44" s="181"/>
      <c r="BI44" s="181"/>
    </row>
    <row r="45" spans="2:62" ht="20.25" customHeight="1" x14ac:dyDescent="0.7">
      <c r="B45" s="42"/>
      <c r="C45" s="42"/>
      <c r="D45" s="42"/>
      <c r="E45" s="42"/>
      <c r="F45" s="42"/>
      <c r="G45" s="42"/>
      <c r="H45" s="42"/>
      <c r="I45" s="42"/>
      <c r="J45" s="42"/>
      <c r="K45" s="107"/>
      <c r="L45" s="108"/>
      <c r="M45" s="108" t="s">
        <v>113</v>
      </c>
      <c r="N45" s="108"/>
      <c r="O45" s="108"/>
      <c r="P45" s="108"/>
      <c r="Q45" s="108"/>
      <c r="R45" s="108"/>
      <c r="S45" s="108"/>
      <c r="T45" s="108"/>
      <c r="U45" s="108"/>
      <c r="V45" s="109"/>
      <c r="W45" s="108"/>
      <c r="X45" s="108"/>
      <c r="Y45" s="108"/>
      <c r="Z45" s="108"/>
      <c r="AA45" s="108"/>
      <c r="AB45" s="110"/>
      <c r="AC45" s="108" t="s">
        <v>124</v>
      </c>
      <c r="AD45" s="108"/>
      <c r="AE45" s="108"/>
      <c r="AF45" s="108"/>
      <c r="AG45" s="108"/>
      <c r="AH45" s="108"/>
      <c r="AI45" s="108"/>
      <c r="AJ45" s="108"/>
      <c r="AK45" s="108"/>
      <c r="AL45" s="109"/>
      <c r="AM45" s="108"/>
      <c r="AN45" s="108"/>
      <c r="AO45" s="108"/>
      <c r="AP45" s="108"/>
      <c r="AQ45" s="110"/>
      <c r="AR45" s="110"/>
      <c r="AS45" s="108" t="s">
        <v>125</v>
      </c>
      <c r="AT45" s="110"/>
      <c r="AU45" s="110"/>
      <c r="AV45" s="110"/>
      <c r="AW45" s="110"/>
      <c r="AX45" s="110"/>
      <c r="AY45" s="110"/>
      <c r="AZ45" s="110"/>
      <c r="BA45" s="110"/>
      <c r="BB45" s="111"/>
      <c r="BC45" s="63"/>
      <c r="BD45" s="63"/>
      <c r="BE45" s="211"/>
      <c r="BF45" s="211"/>
      <c r="BG45" s="211"/>
      <c r="BH45" s="211"/>
      <c r="BI45" s="181"/>
    </row>
    <row r="46" spans="2:62" ht="20.25" customHeight="1" x14ac:dyDescent="0.7">
      <c r="B46" s="42"/>
      <c r="C46" s="42"/>
      <c r="D46" s="42"/>
      <c r="E46" s="42"/>
      <c r="F46" s="42"/>
      <c r="G46" s="42"/>
      <c r="H46" s="42"/>
      <c r="I46" s="42"/>
      <c r="J46" s="42"/>
      <c r="K46" s="107"/>
      <c r="L46" s="108"/>
      <c r="M46" s="194" t="s">
        <v>105</v>
      </c>
      <c r="N46" s="194"/>
      <c r="O46" s="194" t="s">
        <v>106</v>
      </c>
      <c r="P46" s="194"/>
      <c r="Q46" s="194"/>
      <c r="R46" s="194"/>
      <c r="S46" s="108"/>
      <c r="T46" s="212" t="s">
        <v>107</v>
      </c>
      <c r="U46" s="212"/>
      <c r="V46" s="212"/>
      <c r="W46" s="212"/>
      <c r="X46" s="112"/>
      <c r="Y46" s="113" t="s">
        <v>108</v>
      </c>
      <c r="Z46" s="113"/>
      <c r="AA46" s="2"/>
      <c r="AB46" s="110"/>
      <c r="AC46" s="194" t="s">
        <v>105</v>
      </c>
      <c r="AD46" s="194"/>
      <c r="AE46" s="194" t="s">
        <v>106</v>
      </c>
      <c r="AF46" s="194"/>
      <c r="AG46" s="194"/>
      <c r="AH46" s="194"/>
      <c r="AI46" s="108"/>
      <c r="AJ46" s="212" t="s">
        <v>107</v>
      </c>
      <c r="AK46" s="212"/>
      <c r="AL46" s="212"/>
      <c r="AM46" s="212"/>
      <c r="AN46" s="112"/>
      <c r="AO46" s="113" t="s">
        <v>108</v>
      </c>
      <c r="AP46" s="113"/>
      <c r="AQ46" s="110"/>
      <c r="AR46" s="110"/>
      <c r="AS46" s="110"/>
      <c r="AT46" s="110"/>
      <c r="AU46" s="110"/>
      <c r="AV46" s="110"/>
      <c r="AW46" s="110"/>
      <c r="AX46" s="110"/>
      <c r="AY46" s="110"/>
      <c r="AZ46" s="110"/>
      <c r="BA46" s="110"/>
      <c r="BB46" s="110"/>
      <c r="BC46" s="111"/>
      <c r="BD46" s="63"/>
      <c r="BE46" s="213"/>
      <c r="BF46" s="213"/>
      <c r="BG46" s="213"/>
      <c r="BH46" s="213"/>
      <c r="BI46" s="181"/>
    </row>
    <row r="47" spans="2:62" ht="20.25" customHeight="1" x14ac:dyDescent="0.7">
      <c r="B47" s="42"/>
      <c r="C47" s="42"/>
      <c r="D47" s="42"/>
      <c r="E47" s="42"/>
      <c r="F47" s="42"/>
      <c r="G47" s="42"/>
      <c r="H47" s="42"/>
      <c r="I47" s="42"/>
      <c r="J47" s="42"/>
      <c r="K47" s="107"/>
      <c r="L47" s="108"/>
      <c r="M47" s="195"/>
      <c r="N47" s="195"/>
      <c r="O47" s="195" t="s">
        <v>109</v>
      </c>
      <c r="P47" s="195"/>
      <c r="Q47" s="195" t="s">
        <v>110</v>
      </c>
      <c r="R47" s="195"/>
      <c r="S47" s="108"/>
      <c r="T47" s="195" t="s">
        <v>109</v>
      </c>
      <c r="U47" s="195"/>
      <c r="V47" s="195" t="s">
        <v>110</v>
      </c>
      <c r="W47" s="195"/>
      <c r="X47" s="112"/>
      <c r="Y47" s="113" t="s">
        <v>111</v>
      </c>
      <c r="Z47" s="113"/>
      <c r="AA47" s="2"/>
      <c r="AB47" s="110"/>
      <c r="AC47" s="195"/>
      <c r="AD47" s="195"/>
      <c r="AE47" s="195" t="s">
        <v>109</v>
      </c>
      <c r="AF47" s="195"/>
      <c r="AG47" s="195" t="s">
        <v>110</v>
      </c>
      <c r="AH47" s="195"/>
      <c r="AI47" s="108"/>
      <c r="AJ47" s="195" t="s">
        <v>109</v>
      </c>
      <c r="AK47" s="195"/>
      <c r="AL47" s="195" t="s">
        <v>110</v>
      </c>
      <c r="AM47" s="195"/>
      <c r="AN47" s="112"/>
      <c r="AO47" s="113" t="s">
        <v>111</v>
      </c>
      <c r="AP47" s="113"/>
      <c r="AQ47" s="110"/>
      <c r="AR47" s="110"/>
      <c r="AS47" s="114" t="s">
        <v>90</v>
      </c>
      <c r="AT47" s="114"/>
      <c r="AU47" s="114"/>
      <c r="AV47" s="112"/>
      <c r="AW47" s="112"/>
      <c r="AX47" s="113" t="s">
        <v>91</v>
      </c>
      <c r="AY47" s="114"/>
      <c r="AZ47" s="114"/>
      <c r="BA47" s="108"/>
      <c r="BB47" s="214" t="s">
        <v>112</v>
      </c>
      <c r="BC47" s="214"/>
      <c r="BD47" s="214"/>
      <c r="BE47" s="184"/>
      <c r="BF47" s="184"/>
      <c r="BG47" s="181"/>
    </row>
    <row r="48" spans="2:62" ht="20.25" customHeight="1" x14ac:dyDescent="0.7">
      <c r="B48" s="42"/>
      <c r="C48" s="42"/>
      <c r="D48" s="42"/>
      <c r="E48" s="42"/>
      <c r="F48" s="42"/>
      <c r="G48" s="42"/>
      <c r="H48" s="42"/>
      <c r="I48" s="42"/>
      <c r="J48" s="42"/>
      <c r="K48" s="107"/>
      <c r="L48" s="108"/>
      <c r="M48" s="187" t="s">
        <v>5</v>
      </c>
      <c r="N48" s="187"/>
      <c r="O48" s="199">
        <f>SUMIFS($AR$11:$AR$42,$H$11:$H$42,"看護職員",$J$11:$J$42,"A")</f>
        <v>480</v>
      </c>
      <c r="P48" s="199"/>
      <c r="Q48" s="200">
        <f>SUMIFS($AT$11:$AT$42,$H$11:$H$42,"看護職員",$J$11:$J$42,"A")</f>
        <v>120</v>
      </c>
      <c r="R48" s="200"/>
      <c r="S48" s="121"/>
      <c r="T48" s="205">
        <v>0</v>
      </c>
      <c r="U48" s="205"/>
      <c r="V48" s="205">
        <v>0</v>
      </c>
      <c r="W48" s="205"/>
      <c r="X48" s="122"/>
      <c r="Y48" s="207">
        <v>3</v>
      </c>
      <c r="Z48" s="208"/>
      <c r="AA48" s="2"/>
      <c r="AB48" s="110"/>
      <c r="AC48" s="187" t="s">
        <v>5</v>
      </c>
      <c r="AD48" s="187"/>
      <c r="AE48" s="199">
        <f>SUMIFS($AR$11:$AR$42,$H$11:$H$42,"介護職員",$J$11:$J$42,"A")</f>
        <v>1119.5</v>
      </c>
      <c r="AF48" s="199"/>
      <c r="AG48" s="200">
        <f>SUMIFS($AT$11:$AT$42,$H$11:$H$42,"介護職員",$J$11:$J$42,"A")</f>
        <v>279.875</v>
      </c>
      <c r="AH48" s="200"/>
      <c r="AI48" s="121"/>
      <c r="AJ48" s="205">
        <v>0</v>
      </c>
      <c r="AK48" s="205"/>
      <c r="AL48" s="205">
        <v>0</v>
      </c>
      <c r="AM48" s="205"/>
      <c r="AN48" s="122"/>
      <c r="AO48" s="207">
        <v>7</v>
      </c>
      <c r="AP48" s="208"/>
      <c r="AQ48" s="110"/>
      <c r="AR48" s="110"/>
      <c r="AS48" s="209">
        <f>W62</f>
        <v>3.5</v>
      </c>
      <c r="AT48" s="187"/>
      <c r="AU48" s="187"/>
      <c r="AV48" s="187"/>
      <c r="AW48" s="186" t="s">
        <v>126</v>
      </c>
      <c r="AX48" s="209">
        <f>AM62</f>
        <v>7.8</v>
      </c>
      <c r="AY48" s="210"/>
      <c r="AZ48" s="210"/>
      <c r="BA48" s="186" t="s">
        <v>120</v>
      </c>
      <c r="BB48" s="196">
        <f>ROUNDDOWN(AS48+AX48,1)</f>
        <v>11.3</v>
      </c>
      <c r="BC48" s="196"/>
      <c r="BD48" s="196"/>
      <c r="BE48" s="66"/>
      <c r="BF48" s="66"/>
      <c r="BG48" s="66"/>
      <c r="BH48" s="66"/>
      <c r="BI48" s="66"/>
      <c r="BJ48" s="181"/>
    </row>
    <row r="49" spans="2:61" ht="20.25" customHeight="1" x14ac:dyDescent="0.7">
      <c r="B49" s="42"/>
      <c r="C49" s="42"/>
      <c r="D49" s="42"/>
      <c r="E49" s="42"/>
      <c r="F49" s="42"/>
      <c r="G49" s="42"/>
      <c r="H49" s="42"/>
      <c r="I49" s="42"/>
      <c r="J49" s="42"/>
      <c r="K49" s="107"/>
      <c r="L49" s="108"/>
      <c r="M49" s="187" t="s">
        <v>6</v>
      </c>
      <c r="N49" s="187"/>
      <c r="O49" s="199">
        <f>SUMIFS($AR$11:$AR$42,$H$11:$H$42,"看護職員",$J$11:$J$42,"B")</f>
        <v>79.999999999999986</v>
      </c>
      <c r="P49" s="199"/>
      <c r="Q49" s="200">
        <f>SUMIFS($AT$11:$AT$42,$H$11:$H$42,"看護職員",$J$11:$J$42,"B")</f>
        <v>19.999999999999996</v>
      </c>
      <c r="R49" s="200"/>
      <c r="S49" s="121"/>
      <c r="T49" s="205">
        <v>80</v>
      </c>
      <c r="U49" s="205"/>
      <c r="V49" s="205">
        <v>20</v>
      </c>
      <c r="W49" s="205"/>
      <c r="X49" s="122"/>
      <c r="Y49" s="207">
        <v>0</v>
      </c>
      <c r="Z49" s="208"/>
      <c r="AA49" s="2"/>
      <c r="AB49" s="110"/>
      <c r="AC49" s="187" t="s">
        <v>6</v>
      </c>
      <c r="AD49" s="187"/>
      <c r="AE49" s="199">
        <f>SUMIFS($AR$11:$AR$42,$H$11:$H$42,"介護職員",$J$11:$J$42,"B")</f>
        <v>0</v>
      </c>
      <c r="AF49" s="199"/>
      <c r="AG49" s="200">
        <f>SUMIFS($AT$11:$AT$42,$H$11:$H$42,"介護職員",$J$11:$J$42,"B")</f>
        <v>0</v>
      </c>
      <c r="AH49" s="200"/>
      <c r="AI49" s="121"/>
      <c r="AJ49" s="205">
        <v>0</v>
      </c>
      <c r="AK49" s="205"/>
      <c r="AL49" s="205">
        <v>0</v>
      </c>
      <c r="AM49" s="205"/>
      <c r="AN49" s="122"/>
      <c r="AO49" s="207">
        <v>0</v>
      </c>
      <c r="AP49" s="208"/>
      <c r="AQ49" s="110"/>
      <c r="AR49" s="110"/>
      <c r="AS49" s="110"/>
      <c r="AT49" s="110"/>
      <c r="AU49" s="110"/>
      <c r="AV49" s="110"/>
      <c r="AW49" s="110"/>
      <c r="AX49" s="110"/>
      <c r="AY49" s="110"/>
      <c r="AZ49" s="110"/>
      <c r="BA49" s="110"/>
      <c r="BB49" s="110"/>
      <c r="BC49" s="111"/>
      <c r="BD49" s="63"/>
      <c r="BE49" s="185"/>
      <c r="BF49" s="181"/>
      <c r="BG49" s="181"/>
      <c r="BH49" s="181"/>
      <c r="BI49" s="181"/>
    </row>
    <row r="50" spans="2:61" ht="20.25" customHeight="1" x14ac:dyDescent="0.7">
      <c r="B50" s="42"/>
      <c r="C50" s="42"/>
      <c r="D50" s="42"/>
      <c r="E50" s="42"/>
      <c r="F50" s="42"/>
      <c r="G50" s="42"/>
      <c r="H50" s="42"/>
      <c r="I50" s="42"/>
      <c r="J50" s="42"/>
      <c r="K50" s="107"/>
      <c r="L50" s="108"/>
      <c r="M50" s="187" t="s">
        <v>7</v>
      </c>
      <c r="N50" s="187"/>
      <c r="O50" s="199">
        <f>SUMIFS($AR$11:$AR$42,$H$11:$H$42,"看護職員",$J$11:$J$42,"C")</f>
        <v>0</v>
      </c>
      <c r="P50" s="199"/>
      <c r="Q50" s="200">
        <f>SUMIFS($AT$11:$AT$42,$H$11:$H$42,"看護職員",$J$11:$J$42,"C")</f>
        <v>0</v>
      </c>
      <c r="R50" s="200"/>
      <c r="S50" s="121"/>
      <c r="T50" s="205">
        <v>0</v>
      </c>
      <c r="U50" s="205"/>
      <c r="V50" s="206">
        <v>0</v>
      </c>
      <c r="W50" s="206"/>
      <c r="X50" s="122"/>
      <c r="Y50" s="203" t="s">
        <v>27</v>
      </c>
      <c r="Z50" s="204"/>
      <c r="AA50" s="2"/>
      <c r="AB50" s="110"/>
      <c r="AC50" s="187" t="s">
        <v>7</v>
      </c>
      <c r="AD50" s="187"/>
      <c r="AE50" s="199">
        <f>SUMIFS($AR$11:$AR$42,$H$11:$H$42,"介護職員",$J$11:$J$42,"C")</f>
        <v>128</v>
      </c>
      <c r="AF50" s="199"/>
      <c r="AG50" s="200">
        <f>SUMIFS($AT$11:$AT$42,$H$11:$H$42,"介護職員",$J$11:$J$42,"C")</f>
        <v>32</v>
      </c>
      <c r="AH50" s="200"/>
      <c r="AI50" s="121"/>
      <c r="AJ50" s="205">
        <v>128</v>
      </c>
      <c r="AK50" s="205"/>
      <c r="AL50" s="206">
        <v>32</v>
      </c>
      <c r="AM50" s="206"/>
      <c r="AN50" s="122"/>
      <c r="AO50" s="203" t="s">
        <v>27</v>
      </c>
      <c r="AP50" s="204"/>
      <c r="AQ50" s="110"/>
      <c r="AR50" s="110"/>
      <c r="AS50" s="110"/>
      <c r="AT50" s="110"/>
      <c r="AU50" s="110"/>
      <c r="AV50" s="110"/>
      <c r="AW50" s="110"/>
      <c r="AX50" s="110"/>
      <c r="AY50" s="110"/>
      <c r="AZ50" s="110"/>
      <c r="BA50" s="110"/>
      <c r="BB50" s="111"/>
      <c r="BC50" s="63"/>
      <c r="BD50" s="185"/>
      <c r="BE50" s="185"/>
      <c r="BF50" s="181"/>
      <c r="BG50" s="181"/>
      <c r="BH50" s="181"/>
      <c r="BI50" s="181"/>
    </row>
    <row r="51" spans="2:61" ht="20.25" customHeight="1" x14ac:dyDescent="0.7">
      <c r="B51" s="42"/>
      <c r="C51" s="42"/>
      <c r="D51" s="42"/>
      <c r="E51" s="42"/>
      <c r="F51" s="42"/>
      <c r="G51" s="42"/>
      <c r="H51" s="42"/>
      <c r="I51" s="42"/>
      <c r="J51" s="42"/>
      <c r="K51" s="107"/>
      <c r="L51" s="108"/>
      <c r="M51" s="187" t="s">
        <v>8</v>
      </c>
      <c r="N51" s="187"/>
      <c r="O51" s="199">
        <f>SUMIFS($AR$11:$AR$42,$H$11:$H$42,"看護職員",$J$11:$J$42,"D")</f>
        <v>0</v>
      </c>
      <c r="P51" s="199"/>
      <c r="Q51" s="200">
        <f>SUMIFS($AT$11:$AT$42,$H$11:$H$42,"看護職員",$J$11:$J$42,"D")</f>
        <v>0</v>
      </c>
      <c r="R51" s="200"/>
      <c r="S51" s="121"/>
      <c r="T51" s="205">
        <v>0</v>
      </c>
      <c r="U51" s="205"/>
      <c r="V51" s="206">
        <v>0</v>
      </c>
      <c r="W51" s="206"/>
      <c r="X51" s="122"/>
      <c r="Y51" s="203" t="s">
        <v>27</v>
      </c>
      <c r="Z51" s="204"/>
      <c r="AA51" s="2"/>
      <c r="AB51" s="110"/>
      <c r="AC51" s="187" t="s">
        <v>8</v>
      </c>
      <c r="AD51" s="187"/>
      <c r="AE51" s="199">
        <f>SUMIFS($AR$11:$AR$42,$H$11:$H$42,"介護職員",$J$11:$J$42,"D")</f>
        <v>0</v>
      </c>
      <c r="AF51" s="199"/>
      <c r="AG51" s="200">
        <f>SUMIFS($AT$11:$AT$42,$H$11:$H$42,"介護職員",$J$11:$J$42,"D")</f>
        <v>0</v>
      </c>
      <c r="AH51" s="200"/>
      <c r="AI51" s="121"/>
      <c r="AJ51" s="205">
        <v>0</v>
      </c>
      <c r="AK51" s="205"/>
      <c r="AL51" s="206">
        <v>0</v>
      </c>
      <c r="AM51" s="206"/>
      <c r="AN51" s="122"/>
      <c r="AO51" s="203" t="s">
        <v>27</v>
      </c>
      <c r="AP51" s="204"/>
      <c r="AQ51" s="110"/>
      <c r="AR51" s="110"/>
      <c r="AS51" s="108" t="s">
        <v>127</v>
      </c>
      <c r="AT51" s="108"/>
      <c r="AU51" s="108"/>
      <c r="AV51" s="108"/>
      <c r="AW51" s="108"/>
      <c r="AX51" s="110"/>
      <c r="AY51" s="110"/>
      <c r="AZ51" s="110"/>
      <c r="BA51" s="110"/>
      <c r="BB51" s="111"/>
      <c r="BC51" s="63"/>
      <c r="BD51" s="185"/>
      <c r="BE51" s="185"/>
      <c r="BF51" s="181"/>
      <c r="BG51" s="181"/>
      <c r="BH51" s="181"/>
      <c r="BI51" s="181"/>
    </row>
    <row r="52" spans="2:61" ht="20.25" customHeight="1" x14ac:dyDescent="0.7">
      <c r="B52" s="42"/>
      <c r="C52" s="42"/>
      <c r="D52" s="42"/>
      <c r="E52" s="42"/>
      <c r="F52" s="42"/>
      <c r="G52" s="42"/>
      <c r="H52" s="42"/>
      <c r="I52" s="42"/>
      <c r="J52" s="42"/>
      <c r="K52" s="107"/>
      <c r="L52" s="108"/>
      <c r="M52" s="187" t="s">
        <v>112</v>
      </c>
      <c r="N52" s="187"/>
      <c r="O52" s="199">
        <f>SUM(O48:P51)</f>
        <v>560</v>
      </c>
      <c r="P52" s="199"/>
      <c r="Q52" s="200">
        <f>SUM(Q48:R51)</f>
        <v>140</v>
      </c>
      <c r="R52" s="200"/>
      <c r="S52" s="121"/>
      <c r="T52" s="199">
        <f>SUM(T48:U51)</f>
        <v>80</v>
      </c>
      <c r="U52" s="199"/>
      <c r="V52" s="200">
        <f>SUM(V48:W51)</f>
        <v>20</v>
      </c>
      <c r="W52" s="200"/>
      <c r="X52" s="122"/>
      <c r="Y52" s="201">
        <f>SUM(Y48:Z49)</f>
        <v>3</v>
      </c>
      <c r="Z52" s="202"/>
      <c r="AA52" s="2"/>
      <c r="AB52" s="110"/>
      <c r="AC52" s="187" t="s">
        <v>112</v>
      </c>
      <c r="AD52" s="187"/>
      <c r="AE52" s="199">
        <f>SUM(AE48:AF51)</f>
        <v>1247.5</v>
      </c>
      <c r="AF52" s="199"/>
      <c r="AG52" s="200">
        <f>SUM(AG48:AH51)</f>
        <v>311.875</v>
      </c>
      <c r="AH52" s="200"/>
      <c r="AI52" s="121"/>
      <c r="AJ52" s="199">
        <f>SUM(AJ48:AK51)</f>
        <v>128</v>
      </c>
      <c r="AK52" s="199"/>
      <c r="AL52" s="200">
        <f>SUM(AL48:AM51)</f>
        <v>32</v>
      </c>
      <c r="AM52" s="200"/>
      <c r="AN52" s="122"/>
      <c r="AO52" s="201">
        <f>SUM(AO48:AP49)</f>
        <v>7</v>
      </c>
      <c r="AP52" s="202"/>
      <c r="AQ52" s="110"/>
      <c r="AR52" s="110"/>
      <c r="AS52" s="187" t="s">
        <v>3</v>
      </c>
      <c r="AT52" s="187"/>
      <c r="AU52" s="187" t="s">
        <v>4</v>
      </c>
      <c r="AV52" s="187"/>
      <c r="AW52" s="187"/>
      <c r="AX52" s="187"/>
      <c r="AY52" s="110"/>
      <c r="AZ52" s="110"/>
      <c r="BA52" s="110"/>
      <c r="BB52" s="111"/>
      <c r="BC52" s="63"/>
      <c r="BD52" s="185"/>
      <c r="BE52" s="185"/>
      <c r="BF52" s="181"/>
      <c r="BG52" s="181"/>
      <c r="BH52" s="181"/>
      <c r="BI52" s="181"/>
    </row>
    <row r="53" spans="2:61" ht="20.25" customHeight="1" x14ac:dyDescent="0.7">
      <c r="B53" s="42"/>
      <c r="C53" s="42"/>
      <c r="D53" s="42"/>
      <c r="E53" s="42"/>
      <c r="F53" s="42"/>
      <c r="G53" s="42"/>
      <c r="H53" s="42"/>
      <c r="I53" s="42"/>
      <c r="J53" s="42"/>
      <c r="K53" s="107"/>
      <c r="L53" s="107"/>
      <c r="M53" s="115"/>
      <c r="N53" s="115"/>
      <c r="O53" s="115"/>
      <c r="P53" s="115"/>
      <c r="Q53" s="116"/>
      <c r="R53" s="116"/>
      <c r="S53" s="116"/>
      <c r="T53" s="117"/>
      <c r="U53" s="117"/>
      <c r="V53" s="117"/>
      <c r="W53" s="117"/>
      <c r="X53" s="118"/>
      <c r="Y53" s="110"/>
      <c r="Z53" s="110"/>
      <c r="AA53" s="110"/>
      <c r="AB53" s="110"/>
      <c r="AC53" s="115"/>
      <c r="AD53" s="115"/>
      <c r="AE53" s="115"/>
      <c r="AF53" s="115"/>
      <c r="AG53" s="116"/>
      <c r="AH53" s="116"/>
      <c r="AI53" s="116"/>
      <c r="AJ53" s="117"/>
      <c r="AK53" s="117"/>
      <c r="AL53" s="117"/>
      <c r="AM53" s="117"/>
      <c r="AN53" s="118"/>
      <c r="AO53" s="110"/>
      <c r="AP53" s="110"/>
      <c r="AQ53" s="110"/>
      <c r="AR53" s="110"/>
      <c r="AS53" s="187" t="s">
        <v>5</v>
      </c>
      <c r="AT53" s="187"/>
      <c r="AU53" s="187" t="s">
        <v>83</v>
      </c>
      <c r="AV53" s="187"/>
      <c r="AW53" s="187"/>
      <c r="AX53" s="187"/>
      <c r="AY53" s="110"/>
      <c r="AZ53" s="110"/>
      <c r="BA53" s="110"/>
      <c r="BB53" s="111"/>
      <c r="BC53" s="63"/>
      <c r="BD53" s="185"/>
      <c r="BE53" s="185"/>
      <c r="BF53" s="181"/>
      <c r="BG53" s="181"/>
      <c r="BH53" s="181"/>
      <c r="BI53" s="181"/>
    </row>
    <row r="54" spans="2:61" ht="20.25" customHeight="1" x14ac:dyDescent="0.7">
      <c r="B54" s="42"/>
      <c r="C54" s="42"/>
      <c r="D54" s="42"/>
      <c r="E54" s="42"/>
      <c r="F54" s="42"/>
      <c r="G54" s="42"/>
      <c r="H54" s="42"/>
      <c r="I54" s="42"/>
      <c r="J54" s="42"/>
      <c r="K54" s="107"/>
      <c r="L54" s="107"/>
      <c r="M54" s="109" t="s">
        <v>115</v>
      </c>
      <c r="N54" s="108"/>
      <c r="O54" s="108"/>
      <c r="P54" s="108"/>
      <c r="Q54" s="108"/>
      <c r="R54" s="108"/>
      <c r="S54" s="129" t="s">
        <v>154</v>
      </c>
      <c r="T54" s="190" t="s">
        <v>155</v>
      </c>
      <c r="U54" s="191"/>
      <c r="V54" s="119"/>
      <c r="W54" s="119"/>
      <c r="X54" s="108"/>
      <c r="Y54" s="108"/>
      <c r="Z54" s="108"/>
      <c r="AA54" s="110"/>
      <c r="AB54" s="110"/>
      <c r="AC54" s="109" t="s">
        <v>115</v>
      </c>
      <c r="AD54" s="108"/>
      <c r="AE54" s="108"/>
      <c r="AF54" s="108"/>
      <c r="AG54" s="108"/>
      <c r="AH54" s="108"/>
      <c r="AI54" s="129" t="s">
        <v>154</v>
      </c>
      <c r="AJ54" s="192" t="str">
        <f>T54</f>
        <v>週</v>
      </c>
      <c r="AK54" s="193"/>
      <c r="AL54" s="119"/>
      <c r="AM54" s="119"/>
      <c r="AN54" s="108"/>
      <c r="AO54" s="108"/>
      <c r="AP54" s="108"/>
      <c r="AQ54" s="110"/>
      <c r="AR54" s="110"/>
      <c r="AS54" s="187" t="s">
        <v>6</v>
      </c>
      <c r="AT54" s="187"/>
      <c r="AU54" s="187" t="s">
        <v>84</v>
      </c>
      <c r="AV54" s="187"/>
      <c r="AW54" s="187"/>
      <c r="AX54" s="187"/>
      <c r="AY54" s="110"/>
      <c r="AZ54" s="110"/>
      <c r="BA54" s="110"/>
      <c r="BB54" s="111"/>
      <c r="BC54" s="63"/>
      <c r="BD54" s="185"/>
      <c r="BE54" s="185"/>
      <c r="BF54" s="181"/>
      <c r="BG54" s="181"/>
      <c r="BH54" s="181"/>
      <c r="BI54" s="181"/>
    </row>
    <row r="55" spans="2:61" ht="20.25" customHeight="1" x14ac:dyDescent="0.7">
      <c r="B55" s="42"/>
      <c r="C55" s="42"/>
      <c r="D55" s="42"/>
      <c r="E55" s="42"/>
      <c r="F55" s="42"/>
      <c r="G55" s="42"/>
      <c r="H55" s="42"/>
      <c r="I55" s="42"/>
      <c r="J55" s="42"/>
      <c r="K55" s="107"/>
      <c r="L55" s="107"/>
      <c r="M55" s="108" t="s">
        <v>116</v>
      </c>
      <c r="N55" s="108"/>
      <c r="O55" s="108"/>
      <c r="P55" s="108"/>
      <c r="Q55" s="108"/>
      <c r="R55" s="108" t="s">
        <v>117</v>
      </c>
      <c r="S55" s="108"/>
      <c r="T55" s="108"/>
      <c r="U55" s="108"/>
      <c r="V55" s="109"/>
      <c r="W55" s="108"/>
      <c r="X55" s="108"/>
      <c r="Y55" s="108"/>
      <c r="Z55" s="108"/>
      <c r="AA55" s="110"/>
      <c r="AB55" s="110"/>
      <c r="AC55" s="108" t="s">
        <v>116</v>
      </c>
      <c r="AD55" s="108"/>
      <c r="AE55" s="108"/>
      <c r="AF55" s="108"/>
      <c r="AG55" s="108"/>
      <c r="AH55" s="108" t="s">
        <v>117</v>
      </c>
      <c r="AI55" s="108"/>
      <c r="AJ55" s="108"/>
      <c r="AK55" s="108"/>
      <c r="AL55" s="109"/>
      <c r="AM55" s="108"/>
      <c r="AN55" s="108"/>
      <c r="AO55" s="108"/>
      <c r="AP55" s="108"/>
      <c r="AQ55" s="110"/>
      <c r="AR55" s="110"/>
      <c r="AS55" s="187" t="s">
        <v>7</v>
      </c>
      <c r="AT55" s="187"/>
      <c r="AU55" s="187" t="s">
        <v>85</v>
      </c>
      <c r="AV55" s="187"/>
      <c r="AW55" s="187"/>
      <c r="AX55" s="187"/>
      <c r="AY55" s="110"/>
      <c r="AZ55" s="110"/>
      <c r="BA55" s="110"/>
      <c r="BB55" s="111"/>
      <c r="BC55" s="63"/>
      <c r="BD55" s="185"/>
      <c r="BE55" s="185"/>
      <c r="BF55" s="181"/>
      <c r="BG55" s="181"/>
      <c r="BH55" s="181"/>
      <c r="BI55" s="181"/>
    </row>
    <row r="56" spans="2:61" ht="20.25" customHeight="1" x14ac:dyDescent="0.7">
      <c r="B56" s="42"/>
      <c r="C56" s="42"/>
      <c r="D56" s="42"/>
      <c r="E56" s="42"/>
      <c r="F56" s="42"/>
      <c r="G56" s="42"/>
      <c r="H56" s="42"/>
      <c r="I56" s="42"/>
      <c r="J56" s="42"/>
      <c r="K56" s="107"/>
      <c r="L56" s="107"/>
      <c r="M56" s="108" t="str">
        <f>IF($T$54="週","対象時間数（週平均）","対象時間数（当月合計）")</f>
        <v>対象時間数（週平均）</v>
      </c>
      <c r="N56" s="108"/>
      <c r="O56" s="108"/>
      <c r="P56" s="108"/>
      <c r="Q56" s="108"/>
      <c r="R56" s="108" t="str">
        <f>IF($T$54="週","週に勤務すべき時間数","当月に勤務すべき時間数")</f>
        <v>週に勤務すべき時間数</v>
      </c>
      <c r="S56" s="108"/>
      <c r="T56" s="108"/>
      <c r="U56" s="108"/>
      <c r="V56" s="109"/>
      <c r="W56" s="108" t="s">
        <v>118</v>
      </c>
      <c r="X56" s="108"/>
      <c r="Y56" s="108"/>
      <c r="Z56" s="108"/>
      <c r="AA56" s="110"/>
      <c r="AB56" s="110"/>
      <c r="AC56" s="108" t="str">
        <f>IF(AJ54="週","対象時間数（週平均）","対象時間数（当月合計）")</f>
        <v>対象時間数（週平均）</v>
      </c>
      <c r="AD56" s="108"/>
      <c r="AE56" s="108"/>
      <c r="AF56" s="108"/>
      <c r="AG56" s="108"/>
      <c r="AH56" s="108" t="str">
        <f>IF($AJ$54="週","週に勤務すべき時間数","当月に勤務すべき時間数")</f>
        <v>週に勤務すべき時間数</v>
      </c>
      <c r="AI56" s="108"/>
      <c r="AJ56" s="108"/>
      <c r="AK56" s="108"/>
      <c r="AL56" s="109"/>
      <c r="AM56" s="108" t="s">
        <v>118</v>
      </c>
      <c r="AN56" s="108"/>
      <c r="AO56" s="108"/>
      <c r="AP56" s="108"/>
      <c r="AQ56" s="110"/>
      <c r="AR56" s="110"/>
      <c r="AS56" s="187" t="s">
        <v>8</v>
      </c>
      <c r="AT56" s="187"/>
      <c r="AU56" s="187" t="s">
        <v>128</v>
      </c>
      <c r="AV56" s="187"/>
      <c r="AW56" s="187"/>
      <c r="AX56" s="187"/>
      <c r="AY56" s="110"/>
      <c r="AZ56" s="110"/>
      <c r="BA56" s="110"/>
      <c r="BB56" s="111"/>
      <c r="BC56" s="63"/>
      <c r="BD56" s="185"/>
      <c r="BE56" s="185"/>
      <c r="BF56" s="181"/>
      <c r="BG56" s="181"/>
      <c r="BH56" s="181"/>
      <c r="BI56" s="181"/>
    </row>
    <row r="57" spans="2:61" ht="20.25" customHeight="1" x14ac:dyDescent="0.7">
      <c r="K57" s="2"/>
      <c r="L57" s="2"/>
      <c r="M57" s="188">
        <f>IF($T$54="週",V52,T52)</f>
        <v>20</v>
      </c>
      <c r="N57" s="188"/>
      <c r="O57" s="188"/>
      <c r="P57" s="188"/>
      <c r="Q57" s="179" t="s">
        <v>119</v>
      </c>
      <c r="R57" s="187">
        <f>IF($T$54="週",$AW$2,$BA$2)</f>
        <v>40</v>
      </c>
      <c r="S57" s="187"/>
      <c r="T57" s="187"/>
      <c r="U57" s="187"/>
      <c r="V57" s="179" t="s">
        <v>120</v>
      </c>
      <c r="W57" s="189">
        <f>ROUNDDOWN(M57/R57,1)</f>
        <v>0.5</v>
      </c>
      <c r="X57" s="189"/>
      <c r="Y57" s="189"/>
      <c r="Z57" s="189"/>
      <c r="AA57" s="2"/>
      <c r="AB57" s="2"/>
      <c r="AC57" s="188">
        <f>IF($AJ$54="週",AL52,AJ52)</f>
        <v>32</v>
      </c>
      <c r="AD57" s="188"/>
      <c r="AE57" s="188"/>
      <c r="AF57" s="188"/>
      <c r="AG57" s="179" t="s">
        <v>119</v>
      </c>
      <c r="AH57" s="187">
        <f>IF($AJ$54="週",$AW$2,$BA$2)</f>
        <v>40</v>
      </c>
      <c r="AI57" s="187"/>
      <c r="AJ57" s="187"/>
      <c r="AK57" s="187"/>
      <c r="AL57" s="179" t="s">
        <v>120</v>
      </c>
      <c r="AM57" s="189">
        <f>ROUNDDOWN(AC57/AH57,1)</f>
        <v>0.8</v>
      </c>
      <c r="AN57" s="189"/>
      <c r="AO57" s="189"/>
      <c r="AP57" s="189"/>
      <c r="AQ57" s="2"/>
      <c r="AR57" s="2"/>
      <c r="AS57" s="2"/>
      <c r="AT57" s="2"/>
      <c r="AU57" s="2"/>
      <c r="AV57" s="2"/>
      <c r="AW57" s="2"/>
      <c r="AX57" s="2"/>
      <c r="AY57" s="2"/>
      <c r="AZ57" s="2"/>
      <c r="BA57" s="2"/>
      <c r="BB57" s="2"/>
    </row>
    <row r="58" spans="2:61" ht="20.25" customHeight="1" x14ac:dyDescent="0.7">
      <c r="K58" s="2"/>
      <c r="L58" s="2"/>
      <c r="M58" s="108"/>
      <c r="N58" s="108"/>
      <c r="O58" s="108"/>
      <c r="P58" s="108"/>
      <c r="Q58" s="108"/>
      <c r="R58" s="108"/>
      <c r="S58" s="108"/>
      <c r="T58" s="108"/>
      <c r="U58" s="108"/>
      <c r="V58" s="109"/>
      <c r="W58" s="108" t="s">
        <v>121</v>
      </c>
      <c r="X58" s="108"/>
      <c r="Y58" s="108"/>
      <c r="Z58" s="108"/>
      <c r="AA58" s="2"/>
      <c r="AB58" s="2"/>
      <c r="AC58" s="108"/>
      <c r="AD58" s="108"/>
      <c r="AE58" s="108"/>
      <c r="AF58" s="108"/>
      <c r="AG58" s="108"/>
      <c r="AH58" s="108"/>
      <c r="AI58" s="108"/>
      <c r="AJ58" s="108"/>
      <c r="AK58" s="108"/>
      <c r="AL58" s="109"/>
      <c r="AM58" s="108" t="s">
        <v>121</v>
      </c>
      <c r="AN58" s="108"/>
      <c r="AO58" s="108"/>
      <c r="AP58" s="108"/>
      <c r="AQ58" s="2"/>
      <c r="AR58" s="2"/>
      <c r="AS58" s="2"/>
      <c r="AT58" s="2"/>
      <c r="AU58" s="2"/>
      <c r="AV58" s="2"/>
      <c r="AW58" s="2"/>
      <c r="AX58" s="2"/>
      <c r="AY58" s="2"/>
      <c r="AZ58" s="2"/>
      <c r="BA58" s="2"/>
      <c r="BB58" s="2"/>
    </row>
    <row r="59" spans="2:61" ht="20.25" customHeight="1" x14ac:dyDescent="0.7">
      <c r="K59" s="2"/>
      <c r="L59" s="2"/>
      <c r="M59" s="108" t="s">
        <v>130</v>
      </c>
      <c r="N59" s="108"/>
      <c r="O59" s="108"/>
      <c r="P59" s="108"/>
      <c r="Q59" s="108"/>
      <c r="R59" s="108"/>
      <c r="S59" s="108"/>
      <c r="T59" s="108"/>
      <c r="U59" s="108"/>
      <c r="V59" s="109"/>
      <c r="W59" s="108"/>
      <c r="X59" s="108"/>
      <c r="Y59" s="108"/>
      <c r="Z59" s="108"/>
      <c r="AA59" s="2"/>
      <c r="AB59" s="2"/>
      <c r="AC59" s="108" t="s">
        <v>131</v>
      </c>
      <c r="AD59" s="108"/>
      <c r="AE59" s="108"/>
      <c r="AF59" s="108"/>
      <c r="AG59" s="108"/>
      <c r="AH59" s="108"/>
      <c r="AI59" s="108"/>
      <c r="AJ59" s="108"/>
      <c r="AK59" s="108"/>
      <c r="AL59" s="109"/>
      <c r="AM59" s="108"/>
      <c r="AN59" s="108"/>
      <c r="AO59" s="108"/>
      <c r="AP59" s="108"/>
      <c r="AQ59" s="2"/>
      <c r="AR59" s="2"/>
      <c r="AS59" s="2"/>
      <c r="AT59" s="2"/>
      <c r="AU59" s="2"/>
      <c r="AV59" s="2"/>
      <c r="AW59" s="2"/>
      <c r="AX59" s="2"/>
      <c r="AY59" s="2"/>
      <c r="AZ59" s="2"/>
      <c r="BA59" s="2"/>
      <c r="BB59" s="2"/>
    </row>
    <row r="60" spans="2:61" ht="20.25" customHeight="1" x14ac:dyDescent="0.7">
      <c r="K60" s="2"/>
      <c r="L60" s="2"/>
      <c r="M60" s="108" t="s">
        <v>108</v>
      </c>
      <c r="N60" s="108"/>
      <c r="O60" s="108"/>
      <c r="P60" s="108"/>
      <c r="Q60" s="108"/>
      <c r="R60" s="108"/>
      <c r="S60" s="108"/>
      <c r="T60" s="108"/>
      <c r="U60" s="108"/>
      <c r="V60" s="109"/>
      <c r="W60" s="194"/>
      <c r="X60" s="194"/>
      <c r="Y60" s="194"/>
      <c r="Z60" s="194"/>
      <c r="AA60" s="2"/>
      <c r="AB60" s="2"/>
      <c r="AC60" s="108" t="s">
        <v>108</v>
      </c>
      <c r="AD60" s="108"/>
      <c r="AE60" s="108"/>
      <c r="AF60" s="108"/>
      <c r="AG60" s="108"/>
      <c r="AH60" s="108"/>
      <c r="AI60" s="108"/>
      <c r="AJ60" s="108"/>
      <c r="AK60" s="108"/>
      <c r="AL60" s="109"/>
      <c r="AM60" s="194"/>
      <c r="AN60" s="194"/>
      <c r="AO60" s="194"/>
      <c r="AP60" s="194"/>
      <c r="AQ60" s="2"/>
      <c r="AR60" s="2"/>
      <c r="AS60" s="2"/>
      <c r="AT60" s="2"/>
      <c r="AU60" s="2"/>
      <c r="AV60" s="2"/>
      <c r="AW60" s="2"/>
      <c r="AX60" s="2"/>
      <c r="AY60" s="2"/>
      <c r="AZ60" s="2"/>
      <c r="BA60" s="2"/>
      <c r="BB60" s="2"/>
    </row>
    <row r="61" spans="2:61" ht="20.25" customHeight="1" x14ac:dyDescent="0.7">
      <c r="K61" s="2"/>
      <c r="L61" s="2"/>
      <c r="M61" s="112" t="s">
        <v>122</v>
      </c>
      <c r="N61" s="112"/>
      <c r="O61" s="112"/>
      <c r="P61" s="112"/>
      <c r="Q61" s="112"/>
      <c r="R61" s="108" t="s">
        <v>123</v>
      </c>
      <c r="S61" s="112"/>
      <c r="T61" s="112"/>
      <c r="U61" s="112"/>
      <c r="V61" s="112"/>
      <c r="W61" s="195" t="s">
        <v>112</v>
      </c>
      <c r="X61" s="195"/>
      <c r="Y61" s="195"/>
      <c r="Z61" s="195"/>
      <c r="AA61" s="2"/>
      <c r="AB61" s="2"/>
      <c r="AC61" s="112" t="s">
        <v>122</v>
      </c>
      <c r="AD61" s="112"/>
      <c r="AE61" s="112"/>
      <c r="AF61" s="112"/>
      <c r="AG61" s="112"/>
      <c r="AH61" s="108" t="s">
        <v>123</v>
      </c>
      <c r="AI61" s="112"/>
      <c r="AJ61" s="112"/>
      <c r="AK61" s="112"/>
      <c r="AL61" s="112"/>
      <c r="AM61" s="195" t="s">
        <v>112</v>
      </c>
      <c r="AN61" s="195"/>
      <c r="AO61" s="195"/>
      <c r="AP61" s="195"/>
      <c r="AQ61" s="2"/>
      <c r="AR61" s="2"/>
      <c r="AS61" s="2"/>
      <c r="AT61" s="2"/>
      <c r="AU61" s="2"/>
      <c r="AV61" s="2"/>
      <c r="AW61" s="2"/>
      <c r="AX61" s="2"/>
      <c r="AY61" s="2"/>
      <c r="AZ61" s="2"/>
      <c r="BA61" s="2"/>
      <c r="BB61" s="2"/>
    </row>
    <row r="62" spans="2:61" ht="20.25" customHeight="1" x14ac:dyDescent="0.7">
      <c r="K62" s="2"/>
      <c r="L62" s="2"/>
      <c r="M62" s="187">
        <f>Y52</f>
        <v>3</v>
      </c>
      <c r="N62" s="187"/>
      <c r="O62" s="187"/>
      <c r="P62" s="187"/>
      <c r="Q62" s="179" t="s">
        <v>126</v>
      </c>
      <c r="R62" s="189">
        <f>W57</f>
        <v>0.5</v>
      </c>
      <c r="S62" s="189"/>
      <c r="T62" s="189"/>
      <c r="U62" s="189"/>
      <c r="V62" s="179" t="s">
        <v>120</v>
      </c>
      <c r="W62" s="196">
        <f>ROUNDDOWN(M62+R62,1)</f>
        <v>3.5</v>
      </c>
      <c r="X62" s="196"/>
      <c r="Y62" s="196"/>
      <c r="Z62" s="196"/>
      <c r="AA62" s="120"/>
      <c r="AB62" s="120"/>
      <c r="AC62" s="197">
        <f>AO52</f>
        <v>7</v>
      </c>
      <c r="AD62" s="197"/>
      <c r="AE62" s="197"/>
      <c r="AF62" s="197"/>
      <c r="AG62" s="118" t="s">
        <v>126</v>
      </c>
      <c r="AH62" s="198">
        <f>AM57</f>
        <v>0.8</v>
      </c>
      <c r="AI62" s="198"/>
      <c r="AJ62" s="198"/>
      <c r="AK62" s="198"/>
      <c r="AL62" s="118" t="s">
        <v>120</v>
      </c>
      <c r="AM62" s="196">
        <f>ROUNDDOWN(AC62+AH62,1)</f>
        <v>7.8</v>
      </c>
      <c r="AN62" s="196"/>
      <c r="AO62" s="196"/>
      <c r="AP62" s="196"/>
      <c r="AQ62" s="2"/>
      <c r="AR62" s="2"/>
      <c r="AS62" s="2"/>
      <c r="AT62" s="2"/>
      <c r="AU62" s="2"/>
      <c r="AV62" s="2"/>
      <c r="AW62" s="2"/>
      <c r="AX62" s="2"/>
      <c r="AY62" s="2"/>
      <c r="AZ62" s="2"/>
      <c r="BA62" s="2"/>
      <c r="BB62" s="2"/>
    </row>
    <row r="63" spans="2:61" ht="20.25" customHeight="1" x14ac:dyDescent="0.7"/>
    <row r="64" spans="2:61" ht="20.25" customHeight="1" x14ac:dyDescent="0.7"/>
    <row r="65" ht="20.25" customHeight="1" x14ac:dyDescent="0.7"/>
    <row r="66" ht="20.25" customHeight="1" x14ac:dyDescent="0.7"/>
    <row r="67" ht="20.25" customHeight="1" x14ac:dyDescent="0.7"/>
    <row r="68" ht="20.25" customHeight="1" x14ac:dyDescent="0.7"/>
    <row r="69" ht="20.25" customHeight="1" x14ac:dyDescent="0.7"/>
    <row r="70" ht="20.25" customHeight="1" x14ac:dyDescent="0.7"/>
    <row r="71" ht="20.25" customHeight="1" x14ac:dyDescent="0.7"/>
    <row r="72" ht="20.25" customHeight="1" x14ac:dyDescent="0.7"/>
    <row r="73" ht="20.25" customHeight="1" x14ac:dyDescent="0.7"/>
    <row r="74" ht="20.25" customHeight="1" x14ac:dyDescent="0.7"/>
    <row r="75" ht="20.25" customHeight="1" x14ac:dyDescent="0.7"/>
    <row r="76" ht="20.25" customHeight="1" x14ac:dyDescent="0.7"/>
    <row r="77" ht="20.25" customHeight="1" x14ac:dyDescent="0.7"/>
    <row r="78" ht="20.25" customHeight="1" x14ac:dyDescent="0.7"/>
    <row r="79" ht="20.25" customHeight="1" x14ac:dyDescent="0.7"/>
    <row r="80" ht="20.25" customHeight="1" x14ac:dyDescent="0.7"/>
    <row r="81" ht="20.25" customHeight="1" x14ac:dyDescent="0.7"/>
    <row r="82" ht="20.25" customHeight="1" x14ac:dyDescent="0.7"/>
    <row r="109" spans="1:52" x14ac:dyDescent="0.7">
      <c r="A109" s="10"/>
      <c r="B109" s="10"/>
      <c r="C109" s="11"/>
      <c r="D109" s="11"/>
      <c r="E109" s="11"/>
      <c r="F109" s="11"/>
      <c r="G109" s="11"/>
      <c r="H109" s="11"/>
      <c r="I109" s="11"/>
      <c r="J109" s="1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9"/>
      <c r="AQ109" s="9"/>
      <c r="AR109" s="9"/>
      <c r="AS109" s="9"/>
      <c r="AT109" s="9"/>
      <c r="AU109" s="9"/>
      <c r="AV109" s="9"/>
      <c r="AW109" s="9"/>
      <c r="AX109" s="9"/>
      <c r="AY109" s="9"/>
      <c r="AZ109" s="9"/>
    </row>
    <row r="110" spans="1:52" x14ac:dyDescent="0.7">
      <c r="A110" s="10"/>
      <c r="B110" s="10"/>
      <c r="C110" s="11"/>
      <c r="D110" s="11"/>
      <c r="E110" s="11"/>
      <c r="F110" s="11"/>
      <c r="G110" s="11"/>
      <c r="H110" s="11"/>
      <c r="I110" s="11"/>
      <c r="J110" s="1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9"/>
      <c r="AQ110" s="9"/>
      <c r="AR110" s="9"/>
      <c r="AS110" s="9"/>
      <c r="AT110" s="9"/>
      <c r="AU110" s="9"/>
      <c r="AV110" s="9"/>
      <c r="AW110" s="9"/>
      <c r="AX110" s="9"/>
      <c r="AY110" s="9"/>
      <c r="AZ110" s="9"/>
    </row>
    <row r="111" spans="1:52" x14ac:dyDescent="0.7">
      <c r="A111" s="10"/>
      <c r="B111" s="10"/>
      <c r="C111" s="13"/>
      <c r="D111" s="13"/>
      <c r="E111" s="13"/>
      <c r="F111" s="13"/>
      <c r="G111" s="13"/>
      <c r="H111" s="13"/>
      <c r="I111" s="13"/>
      <c r="J111" s="13"/>
    </row>
    <row r="112" spans="1:52" x14ac:dyDescent="0.7">
      <c r="A112" s="10"/>
      <c r="B112" s="10"/>
      <c r="C112" s="13"/>
      <c r="D112" s="13"/>
      <c r="E112" s="13"/>
      <c r="F112" s="13"/>
      <c r="G112" s="13"/>
      <c r="H112" s="13"/>
      <c r="I112" s="13"/>
      <c r="J112" s="13"/>
    </row>
    <row r="113" spans="3:10" x14ac:dyDescent="0.7">
      <c r="C113" s="3"/>
      <c r="D113" s="3"/>
      <c r="E113" s="3"/>
      <c r="F113" s="3"/>
      <c r="G113" s="3"/>
      <c r="H113" s="3"/>
      <c r="I113" s="3"/>
      <c r="J113" s="3"/>
    </row>
    <row r="114" spans="3:10" x14ac:dyDescent="0.7">
      <c r="C114" s="3"/>
      <c r="D114" s="3"/>
      <c r="E114" s="3"/>
      <c r="F114" s="3"/>
      <c r="G114" s="3"/>
      <c r="H114" s="3"/>
      <c r="I114" s="3"/>
      <c r="J114" s="3"/>
    </row>
    <row r="115" spans="3:10" x14ac:dyDescent="0.7">
      <c r="C115" s="3"/>
      <c r="D115" s="3"/>
      <c r="E115" s="3"/>
      <c r="F115" s="3"/>
      <c r="G115" s="3"/>
      <c r="H115" s="3"/>
      <c r="I115" s="3"/>
      <c r="J115" s="3"/>
    </row>
    <row r="116" spans="3:10" x14ac:dyDescent="0.7">
      <c r="C116" s="3"/>
      <c r="D116" s="3"/>
      <c r="E116" s="3"/>
      <c r="F116" s="3"/>
      <c r="G116" s="3"/>
      <c r="H116" s="3"/>
      <c r="I116" s="3"/>
      <c r="J116" s="3"/>
    </row>
  </sheetData>
  <sheetProtection insertRows="0" deleteRows="0"/>
  <mergeCells count="250">
    <mergeCell ref="AV6:BE10"/>
    <mergeCell ref="AV11:BE12"/>
    <mergeCell ref="AV13:BE14"/>
    <mergeCell ref="AV15:BE16"/>
    <mergeCell ref="AV17:BE18"/>
    <mergeCell ref="AV19:BE20"/>
    <mergeCell ref="AV21:BE22"/>
    <mergeCell ref="E6:F10"/>
    <mergeCell ref="K6:L10"/>
    <mergeCell ref="P6:AQ6"/>
    <mergeCell ref="AR6:AS10"/>
    <mergeCell ref="AT6:AU10"/>
    <mergeCell ref="P7:V7"/>
    <mergeCell ref="W7:AC7"/>
    <mergeCell ref="AD7:AJ7"/>
    <mergeCell ref="AK7:AQ7"/>
    <mergeCell ref="AW2:AX2"/>
    <mergeCell ref="BA2:BB2"/>
    <mergeCell ref="BA4:BB4"/>
    <mergeCell ref="AT11:AU11"/>
    <mergeCell ref="AR12:AS12"/>
    <mergeCell ref="AT12:AU12"/>
    <mergeCell ref="D13:D14"/>
    <mergeCell ref="E13:F14"/>
    <mergeCell ref="K13:L14"/>
    <mergeCell ref="AR13:AS13"/>
    <mergeCell ref="D11:D12"/>
    <mergeCell ref="E11:F12"/>
    <mergeCell ref="K11:L12"/>
    <mergeCell ref="AR11:AS11"/>
    <mergeCell ref="AT13:AU13"/>
    <mergeCell ref="AR14:AS14"/>
    <mergeCell ref="AT14:AU14"/>
    <mergeCell ref="D6:D10"/>
    <mergeCell ref="D15:D16"/>
    <mergeCell ref="E15:F16"/>
    <mergeCell ref="K15:L16"/>
    <mergeCell ref="AR15:AS15"/>
    <mergeCell ref="AT15:AU15"/>
    <mergeCell ref="AR16:AS16"/>
    <mergeCell ref="AT16:AU16"/>
    <mergeCell ref="D17:D18"/>
    <mergeCell ref="E17:F18"/>
    <mergeCell ref="K17:L18"/>
    <mergeCell ref="AR17:AS17"/>
    <mergeCell ref="AT17:AU17"/>
    <mergeCell ref="AR18:AS18"/>
    <mergeCell ref="AT18:AU18"/>
    <mergeCell ref="D19:D20"/>
    <mergeCell ref="E19:F20"/>
    <mergeCell ref="K19:L20"/>
    <mergeCell ref="AR19:AS19"/>
    <mergeCell ref="AT19:AU19"/>
    <mergeCell ref="AR20:AS20"/>
    <mergeCell ref="AT20:AU20"/>
    <mergeCell ref="D21:D22"/>
    <mergeCell ref="E21:F22"/>
    <mergeCell ref="K21:L22"/>
    <mergeCell ref="AR21:AS21"/>
    <mergeCell ref="AT21:AU21"/>
    <mergeCell ref="AR22:AS22"/>
    <mergeCell ref="AT22:AU22"/>
    <mergeCell ref="D23:D24"/>
    <mergeCell ref="E23:F24"/>
    <mergeCell ref="K23:L24"/>
    <mergeCell ref="AR23:AS23"/>
    <mergeCell ref="AT23:AU23"/>
    <mergeCell ref="AR24:AS24"/>
    <mergeCell ref="AT24:AU24"/>
    <mergeCell ref="AV23:BE24"/>
    <mergeCell ref="D25:D26"/>
    <mergeCell ref="E25:F26"/>
    <mergeCell ref="K25:L26"/>
    <mergeCell ref="AR25:AS25"/>
    <mergeCell ref="AT25:AU25"/>
    <mergeCell ref="AR26:AS26"/>
    <mergeCell ref="AT26:AU26"/>
    <mergeCell ref="AV25:BE26"/>
    <mergeCell ref="D27:D28"/>
    <mergeCell ref="E27:F28"/>
    <mergeCell ref="K27:L28"/>
    <mergeCell ref="AR27:AS27"/>
    <mergeCell ref="AT27:AU27"/>
    <mergeCell ref="AR28:AS28"/>
    <mergeCell ref="AT28:AU28"/>
    <mergeCell ref="AV27:BE28"/>
    <mergeCell ref="D29:D30"/>
    <mergeCell ref="E29:F30"/>
    <mergeCell ref="K29:L30"/>
    <mergeCell ref="AR29:AS29"/>
    <mergeCell ref="AT29:AU29"/>
    <mergeCell ref="AR30:AS30"/>
    <mergeCell ref="AT30:AU30"/>
    <mergeCell ref="AV29:BE30"/>
    <mergeCell ref="D31:D32"/>
    <mergeCell ref="E31:F32"/>
    <mergeCell ref="K31:L32"/>
    <mergeCell ref="AR31:AS31"/>
    <mergeCell ref="AT31:AU31"/>
    <mergeCell ref="AR32:AS32"/>
    <mergeCell ref="AT32:AU32"/>
    <mergeCell ref="AV31:BE32"/>
    <mergeCell ref="D33:D34"/>
    <mergeCell ref="E33:F34"/>
    <mergeCell ref="K33:L34"/>
    <mergeCell ref="AR33:AS33"/>
    <mergeCell ref="AT33:AU33"/>
    <mergeCell ref="AR34:AS34"/>
    <mergeCell ref="AT34:AU34"/>
    <mergeCell ref="AV33:BE34"/>
    <mergeCell ref="D35:D36"/>
    <mergeCell ref="E35:F36"/>
    <mergeCell ref="K35:L36"/>
    <mergeCell ref="AR35:AS35"/>
    <mergeCell ref="AT35:AU35"/>
    <mergeCell ref="AR36:AS36"/>
    <mergeCell ref="AT36:AU36"/>
    <mergeCell ref="AV35:BE36"/>
    <mergeCell ref="D37:D38"/>
    <mergeCell ref="E37:F38"/>
    <mergeCell ref="K37:L38"/>
    <mergeCell ref="AR37:AS37"/>
    <mergeCell ref="AT37:AU37"/>
    <mergeCell ref="AR38:AS38"/>
    <mergeCell ref="AT38:AU38"/>
    <mergeCell ref="AV37:BE38"/>
    <mergeCell ref="D39:D40"/>
    <mergeCell ref="E39:F40"/>
    <mergeCell ref="K39:L40"/>
    <mergeCell ref="AR39:AS39"/>
    <mergeCell ref="AT39:AU39"/>
    <mergeCell ref="AR40:AS40"/>
    <mergeCell ref="AT40:AU40"/>
    <mergeCell ref="AV39:BE40"/>
    <mergeCell ref="D41:D42"/>
    <mergeCell ref="E41:F42"/>
    <mergeCell ref="K41:L42"/>
    <mergeCell ref="AR41:AS41"/>
    <mergeCell ref="AT41:AU41"/>
    <mergeCell ref="AR42:AS42"/>
    <mergeCell ref="AT42:AU42"/>
    <mergeCell ref="AV41:BE42"/>
    <mergeCell ref="BB48:BD48"/>
    <mergeCell ref="AG48:AH48"/>
    <mergeCell ref="AJ48:AK48"/>
    <mergeCell ref="AL48:AM48"/>
    <mergeCell ref="AO48:AP48"/>
    <mergeCell ref="AS48:AV48"/>
    <mergeCell ref="AX48:AZ48"/>
    <mergeCell ref="BE45:BH45"/>
    <mergeCell ref="M46:N47"/>
    <mergeCell ref="O46:R46"/>
    <mergeCell ref="T46:W46"/>
    <mergeCell ref="AC46:AD47"/>
    <mergeCell ref="AE46:AH46"/>
    <mergeCell ref="AJ46:AM46"/>
    <mergeCell ref="BE46:BH46"/>
    <mergeCell ref="O47:P47"/>
    <mergeCell ref="Q47:R47"/>
    <mergeCell ref="T47:U47"/>
    <mergeCell ref="V47:W47"/>
    <mergeCell ref="AE47:AF47"/>
    <mergeCell ref="AG47:AH47"/>
    <mergeCell ref="AJ47:AK47"/>
    <mergeCell ref="AL47:AM47"/>
    <mergeCell ref="BB47:BD47"/>
    <mergeCell ref="O49:P49"/>
    <mergeCell ref="Q49:R49"/>
    <mergeCell ref="T49:U49"/>
    <mergeCell ref="V49:W49"/>
    <mergeCell ref="Y49:Z49"/>
    <mergeCell ref="AC49:AD49"/>
    <mergeCell ref="AE49:AF49"/>
    <mergeCell ref="AG49:AH49"/>
    <mergeCell ref="M48:N48"/>
    <mergeCell ref="O48:P48"/>
    <mergeCell ref="Q48:R48"/>
    <mergeCell ref="T48:U48"/>
    <mergeCell ref="V48:W48"/>
    <mergeCell ref="Y48:Z48"/>
    <mergeCell ref="AC48:AD48"/>
    <mergeCell ref="AE48:AF48"/>
    <mergeCell ref="M51:N51"/>
    <mergeCell ref="O51:P51"/>
    <mergeCell ref="Q51:R51"/>
    <mergeCell ref="T51:U51"/>
    <mergeCell ref="V51:W51"/>
    <mergeCell ref="AJ49:AK49"/>
    <mergeCell ref="AL49:AM49"/>
    <mergeCell ref="AO49:AP49"/>
    <mergeCell ref="M50:N50"/>
    <mergeCell ref="O50:P50"/>
    <mergeCell ref="Q50:R50"/>
    <mergeCell ref="T50:U50"/>
    <mergeCell ref="V50:W50"/>
    <mergeCell ref="Y50:Z50"/>
    <mergeCell ref="AC50:AD50"/>
    <mergeCell ref="Y51:Z51"/>
    <mergeCell ref="AC51:AD51"/>
    <mergeCell ref="AE51:AF51"/>
    <mergeCell ref="AG51:AH51"/>
    <mergeCell ref="AJ51:AK51"/>
    <mergeCell ref="AL51:AM51"/>
    <mergeCell ref="AE50:AF50"/>
    <mergeCell ref="AG50:AH50"/>
    <mergeCell ref="M49:N49"/>
    <mergeCell ref="M52:N52"/>
    <mergeCell ref="O52:P52"/>
    <mergeCell ref="Q52:R52"/>
    <mergeCell ref="T52:U52"/>
    <mergeCell ref="V52:W52"/>
    <mergeCell ref="Y52:Z52"/>
    <mergeCell ref="AC52:AD52"/>
    <mergeCell ref="AE52:AF52"/>
    <mergeCell ref="AG52:AH52"/>
    <mergeCell ref="AJ52:AK52"/>
    <mergeCell ref="AL52:AM52"/>
    <mergeCell ref="AO52:AP52"/>
    <mergeCell ref="AS52:AT52"/>
    <mergeCell ref="AU52:AX52"/>
    <mergeCell ref="AS53:AT53"/>
    <mergeCell ref="AU53:AX53"/>
    <mergeCell ref="AO51:AP51"/>
    <mergeCell ref="AJ50:AK50"/>
    <mergeCell ref="AL50:AM50"/>
    <mergeCell ref="AO50:AP50"/>
    <mergeCell ref="W60:Z60"/>
    <mergeCell ref="AM60:AP60"/>
    <mergeCell ref="W61:Z61"/>
    <mergeCell ref="AM61:AP61"/>
    <mergeCell ref="M62:P62"/>
    <mergeCell ref="R62:U62"/>
    <mergeCell ref="W62:Z62"/>
    <mergeCell ref="AC62:AF62"/>
    <mergeCell ref="AH62:AK62"/>
    <mergeCell ref="AM62:AP62"/>
    <mergeCell ref="AS56:AT56"/>
    <mergeCell ref="AU56:AX56"/>
    <mergeCell ref="M57:P57"/>
    <mergeCell ref="R57:U57"/>
    <mergeCell ref="W57:Z57"/>
    <mergeCell ref="AC57:AF57"/>
    <mergeCell ref="AH57:AK57"/>
    <mergeCell ref="AM57:AP57"/>
    <mergeCell ref="T54:U54"/>
    <mergeCell ref="AJ54:AK54"/>
    <mergeCell ref="AS54:AT54"/>
    <mergeCell ref="AU54:AX54"/>
    <mergeCell ref="AS55:AT55"/>
    <mergeCell ref="AU55:AX55"/>
  </mergeCells>
  <phoneticPr fontId="2"/>
  <conditionalFormatting sqref="Y56:AB56 AQ56:AU56">
    <cfRule type="expression" dxfId="54" priority="28">
      <formula>OR(#REF!=$B43,#REF!=$B43)</formula>
    </cfRule>
  </conditionalFormatting>
  <conditionalFormatting sqref="AB46 Y46:Z46 Y55:AB55 AQ55:AU55 AQ46:AU46">
    <cfRule type="expression" dxfId="53" priority="29">
      <formula>OR(#REF!=$B44,#REF!=$B44)</formula>
    </cfRule>
  </conditionalFormatting>
  <conditionalFormatting sqref="AO56:AP56">
    <cfRule type="expression" dxfId="52" priority="26">
      <formula>OR(#REF!=$B43,#REF!=$B43)</formula>
    </cfRule>
  </conditionalFormatting>
  <conditionalFormatting sqref="AO46:AP46 AO55:AP55">
    <cfRule type="expression" dxfId="51" priority="27">
      <formula>OR(#REF!=$B44,#REF!=$B44)</formula>
    </cfRule>
  </conditionalFormatting>
  <conditionalFormatting sqref="AR12:AU12 AR14:AU14 AR16:AU16 AR18:AU18 AR20:AU20 AR22:AU22 AR24:AU24 AR26:AU26 AR28:AU28 AR30:AU30 AR32:AU32 AR34:AU34 AR36:AU36 AR38:AU38 AR40:AU40 AR42:AU42">
    <cfRule type="expression" dxfId="50" priority="25">
      <formula>INDIRECT(ADDRESS(ROW(),COLUMN()))=TRUNC(INDIRECT(ADDRESS(ROW(),COLUMN())))</formula>
    </cfRule>
  </conditionalFormatting>
  <conditionalFormatting sqref="AE52:AP52 AI48:AP51">
    <cfRule type="expression" dxfId="49" priority="23">
      <formula>INDIRECT(ADDRESS(ROW(),COLUMN()))=TRUNC(INDIRECT(ADDRESS(ROW(),COLUMN())))</formula>
    </cfRule>
  </conditionalFormatting>
  <conditionalFormatting sqref="O48:Z52">
    <cfRule type="expression" dxfId="48" priority="24">
      <formula>INDIRECT(ADDRESS(ROW(),COLUMN()))=TRUNC(INDIRECT(ADDRESS(ROW(),COLUMN())))</formula>
    </cfRule>
  </conditionalFormatting>
  <conditionalFormatting sqref="M57:P57">
    <cfRule type="expression" dxfId="47" priority="22">
      <formula>INDIRECT(ADDRESS(ROW(),COLUMN()))=TRUNC(INDIRECT(ADDRESS(ROW(),COLUMN())))</formula>
    </cfRule>
  </conditionalFormatting>
  <conditionalFormatting sqref="AC57:AF57">
    <cfRule type="expression" dxfId="46" priority="21">
      <formula>INDIRECT(ADDRESS(ROW(),COLUMN()))=TRUNC(INDIRECT(ADDRESS(ROW(),COLUMN())))</formula>
    </cfRule>
  </conditionalFormatting>
  <conditionalFormatting sqref="AE48:AH51">
    <cfRule type="expression" dxfId="45" priority="20">
      <formula>INDIRECT(ADDRESS(ROW(),COLUMN()))=TRUNC(INDIRECT(ADDRESS(ROW(),COLUMN())))</formula>
    </cfRule>
  </conditionalFormatting>
  <conditionalFormatting sqref="P12:AQ12">
    <cfRule type="expression" dxfId="44" priority="18">
      <formula>INDIRECT(ADDRESS(ROW(),COLUMN()))=TRUNC(INDIRECT(ADDRESS(ROW(),COLUMN())))</formula>
    </cfRule>
  </conditionalFormatting>
  <conditionalFormatting sqref="P14:AQ14">
    <cfRule type="expression" dxfId="43" priority="19">
      <formula>INDIRECT(ADDRESS(ROW(),COLUMN()))=TRUNC(INDIRECT(ADDRESS(ROW(),COLUMN())))</formula>
    </cfRule>
  </conditionalFormatting>
  <conditionalFormatting sqref="P16:AQ16">
    <cfRule type="expression" dxfId="42" priority="17">
      <formula>INDIRECT(ADDRESS(ROW(),COLUMN()))=TRUNC(INDIRECT(ADDRESS(ROW(),COLUMN())))</formula>
    </cfRule>
  </conditionalFormatting>
  <conditionalFormatting sqref="P18:AQ18">
    <cfRule type="expression" dxfId="41" priority="16">
      <formula>INDIRECT(ADDRESS(ROW(),COLUMN()))=TRUNC(INDIRECT(ADDRESS(ROW(),COLUMN())))</formula>
    </cfRule>
  </conditionalFormatting>
  <conditionalFormatting sqref="P20:AQ20">
    <cfRule type="expression" dxfId="40" priority="15">
      <formula>INDIRECT(ADDRESS(ROW(),COLUMN()))=TRUNC(INDIRECT(ADDRESS(ROW(),COLUMN())))</formula>
    </cfRule>
  </conditionalFormatting>
  <conditionalFormatting sqref="P22:AQ22">
    <cfRule type="expression" dxfId="39" priority="14">
      <formula>INDIRECT(ADDRESS(ROW(),COLUMN()))=TRUNC(INDIRECT(ADDRESS(ROW(),COLUMN())))</formula>
    </cfRule>
  </conditionalFormatting>
  <conditionalFormatting sqref="P24:AQ24">
    <cfRule type="expression" dxfId="38" priority="13">
      <formula>INDIRECT(ADDRESS(ROW(),COLUMN()))=TRUNC(INDIRECT(ADDRESS(ROW(),COLUMN())))</formula>
    </cfRule>
  </conditionalFormatting>
  <conditionalFormatting sqref="P26:AQ26">
    <cfRule type="expression" dxfId="37" priority="12">
      <formula>INDIRECT(ADDRESS(ROW(),COLUMN()))=TRUNC(INDIRECT(ADDRESS(ROW(),COLUMN())))</formula>
    </cfRule>
  </conditionalFormatting>
  <conditionalFormatting sqref="P28:AQ28">
    <cfRule type="expression" dxfId="36" priority="11">
      <formula>INDIRECT(ADDRESS(ROW(),COLUMN()))=TRUNC(INDIRECT(ADDRESS(ROW(),COLUMN())))</formula>
    </cfRule>
  </conditionalFormatting>
  <conditionalFormatting sqref="P30:AQ30">
    <cfRule type="expression" dxfId="35" priority="10">
      <formula>INDIRECT(ADDRESS(ROW(),COLUMN()))=TRUNC(INDIRECT(ADDRESS(ROW(),COLUMN())))</formula>
    </cfRule>
  </conditionalFormatting>
  <conditionalFormatting sqref="P32:AQ32">
    <cfRule type="expression" dxfId="34" priority="9">
      <formula>INDIRECT(ADDRESS(ROW(),COLUMN()))=TRUNC(INDIRECT(ADDRESS(ROW(),COLUMN())))</formula>
    </cfRule>
  </conditionalFormatting>
  <conditionalFormatting sqref="P34:AQ34">
    <cfRule type="expression" dxfId="33" priority="8">
      <formula>INDIRECT(ADDRESS(ROW(),COLUMN()))=TRUNC(INDIRECT(ADDRESS(ROW(),COLUMN())))</formula>
    </cfRule>
  </conditionalFormatting>
  <conditionalFormatting sqref="P36:AQ36">
    <cfRule type="expression" dxfId="32" priority="7">
      <formula>INDIRECT(ADDRESS(ROW(),COLUMN()))=TRUNC(INDIRECT(ADDRESS(ROW(),COLUMN())))</formula>
    </cfRule>
  </conditionalFormatting>
  <conditionalFormatting sqref="P38:AQ38">
    <cfRule type="expression" dxfId="31" priority="6">
      <formula>INDIRECT(ADDRESS(ROW(),COLUMN()))=TRUNC(INDIRECT(ADDRESS(ROW(),COLUMN())))</formula>
    </cfRule>
  </conditionalFormatting>
  <conditionalFormatting sqref="P40:AQ40">
    <cfRule type="expression" dxfId="30" priority="5">
      <formula>INDIRECT(ADDRESS(ROW(),COLUMN()))=TRUNC(INDIRECT(ADDRESS(ROW(),COLUMN())))</formula>
    </cfRule>
  </conditionalFormatting>
  <conditionalFormatting sqref="P42:AQ42">
    <cfRule type="expression" dxfId="29" priority="4">
      <formula>INDIRECT(ADDRESS(ROW(),COLUMN()))=TRUNC(INDIRECT(ADDRESS(ROW(),COLUMN())))</formula>
    </cfRule>
  </conditionalFormatting>
  <conditionalFormatting sqref="AV56:AY56">
    <cfRule type="expression" dxfId="2" priority="2">
      <formula>OR(#REF!=$B43,#REF!=$B43)</formula>
    </cfRule>
  </conditionalFormatting>
  <conditionalFormatting sqref="AV55:AY55 AV46">
    <cfRule type="expression" dxfId="1" priority="3">
      <formula>OR(#REF!=$B44,#REF!=$B44)</formula>
    </cfRule>
  </conditionalFormatting>
  <conditionalFormatting sqref="AW46:AZ46">
    <cfRule type="expression" dxfId="0" priority="1">
      <formula>OR(#REF!=$B44,#REF!=$B44)</formula>
    </cfRule>
  </conditionalFormatting>
  <dataValidations disablePrompts="1" count="5">
    <dataValidation type="list" allowBlank="1" showInputMessage="1" sqref="E11:F42" xr:uid="{2BD4ED40-1987-403D-9BA9-F75724DBD8F4}">
      <formula1>職種</formula1>
    </dataValidation>
    <dataValidation type="list" allowBlank="1" showInputMessage="1" sqref="K11:L42" xr:uid="{B5C7F816-D5E6-401F-BE6D-693BE6D49016}">
      <formula1>"A, B, C, D"</formula1>
    </dataValidation>
    <dataValidation allowBlank="1" showInputMessage="1" showErrorMessage="1" error="入力可能範囲　32～40" sqref="BA4" xr:uid="{502F6CC9-CBF5-4776-AFA7-993A149FCF64}"/>
    <dataValidation type="list" allowBlank="1" showInputMessage="1" showErrorMessage="1" sqref="T54:U54" xr:uid="{3CE8C85F-3F89-4991-B9EE-DDED696A052D}">
      <formula1>"週,暦月"</formula1>
    </dataValidation>
    <dataValidation type="list" allowBlank="1" showInputMessage="1" sqref="P11:AQ11 P13:AQ13 P15:AQ15 P17:AQ17 P19:AQ19 P21:AQ21 P23:AQ23 P25:AQ25 P27:AQ27 P29:AQ29 P31:AQ31 P33:AQ33 P35:AQ35 P37:AQ37 P39:AQ39 P41:AQ41" xr:uid="{F5CA4EE3-0D99-4808-A820-75345105C7A0}">
      <formula1>シフト記号表</formula1>
    </dataValidation>
  </dataValidations>
  <printOptions horizontalCentered="1"/>
  <pageMargins left="0.15748031496062992" right="0.15748031496062992" top="0.59055118110236227" bottom="0.35433070866141736" header="0.15748031496062992" footer="0.15748031496062992"/>
  <pageSetup paperSize="9"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70" zoomScaleNormal="70" workbookViewId="0">
      <selection activeCell="B2" sqref="B2"/>
    </sheetView>
  </sheetViews>
  <sheetFormatPr defaultColWidth="9" defaultRowHeight="25.9" x14ac:dyDescent="0.7"/>
  <cols>
    <col min="1" max="1" width="1.625" style="72" customWidth="1"/>
    <col min="2" max="2" width="5.625" style="71" customWidth="1"/>
    <col min="3" max="3" width="10.625" style="71" customWidth="1"/>
    <col min="4" max="4" width="10.625" style="71" hidden="1" customWidth="1"/>
    <col min="5" max="5" width="3.375" style="71" bestFit="1" customWidth="1"/>
    <col min="6" max="6" width="15.625" style="72" customWidth="1"/>
    <col min="7" max="7" width="3.375" style="72" bestFit="1" customWidth="1"/>
    <col min="8" max="8" width="15.625" style="72" customWidth="1"/>
    <col min="9" max="9" width="3.375" style="72" bestFit="1" customWidth="1"/>
    <col min="10" max="10" width="15.625" style="71" customWidth="1"/>
    <col min="11" max="11" width="3.375" style="72" bestFit="1" customWidth="1"/>
    <col min="12" max="12" width="15.625" style="72" customWidth="1"/>
    <col min="13" max="13" width="3.375" style="72" customWidth="1"/>
    <col min="14" max="14" width="50.625" style="72" customWidth="1"/>
    <col min="15" max="16384" width="9" style="72"/>
  </cols>
  <sheetData>
    <row r="1" spans="2:14" x14ac:dyDescent="0.7">
      <c r="B1" s="70" t="s">
        <v>205</v>
      </c>
    </row>
    <row r="2" spans="2:14" x14ac:dyDescent="0.7">
      <c r="B2" s="73" t="s">
        <v>24</v>
      </c>
      <c r="F2" s="74"/>
      <c r="G2" s="75"/>
      <c r="H2" s="75"/>
      <c r="I2" s="75"/>
      <c r="J2" s="76"/>
      <c r="K2" s="75"/>
      <c r="L2" s="75"/>
    </row>
    <row r="3" spans="2:14" x14ac:dyDescent="0.7">
      <c r="B3" s="74" t="s">
        <v>135</v>
      </c>
      <c r="F3" s="76" t="s">
        <v>136</v>
      </c>
      <c r="G3" s="75"/>
      <c r="H3" s="75"/>
      <c r="I3" s="75"/>
      <c r="J3" s="76"/>
      <c r="K3" s="75"/>
      <c r="L3" s="75"/>
    </row>
    <row r="4" spans="2:14" x14ac:dyDescent="0.7">
      <c r="B4" s="73"/>
      <c r="F4" s="286" t="s">
        <v>25</v>
      </c>
      <c r="G4" s="286"/>
      <c r="H4" s="286"/>
      <c r="I4" s="286"/>
      <c r="J4" s="286"/>
      <c r="K4" s="286"/>
      <c r="L4" s="286"/>
      <c r="N4" s="286" t="s">
        <v>143</v>
      </c>
    </row>
    <row r="5" spans="2:14" x14ac:dyDescent="0.7">
      <c r="B5" s="71" t="s">
        <v>18</v>
      </c>
      <c r="C5" s="71" t="s">
        <v>3</v>
      </c>
      <c r="F5" s="71" t="s">
        <v>144</v>
      </c>
      <c r="G5" s="71"/>
      <c r="H5" s="71" t="s">
        <v>145</v>
      </c>
      <c r="J5" s="71" t="s">
        <v>26</v>
      </c>
      <c r="L5" s="71" t="s">
        <v>25</v>
      </c>
      <c r="N5" s="286"/>
    </row>
    <row r="6" spans="2:14" x14ac:dyDescent="0.7">
      <c r="B6" s="77">
        <v>1</v>
      </c>
      <c r="C6" s="78" t="s">
        <v>29</v>
      </c>
      <c r="D6" s="79" t="str">
        <f>C6</f>
        <v>a</v>
      </c>
      <c r="E6" s="77" t="s">
        <v>14</v>
      </c>
      <c r="F6" s="80">
        <v>0.29166666666666669</v>
      </c>
      <c r="G6" s="77" t="s">
        <v>15</v>
      </c>
      <c r="H6" s="80">
        <v>0.66666666666666663</v>
      </c>
      <c r="I6" s="81" t="s">
        <v>28</v>
      </c>
      <c r="J6" s="80">
        <v>4.1666666666666664E-2</v>
      </c>
      <c r="K6" s="82" t="s">
        <v>1</v>
      </c>
      <c r="L6" s="83">
        <f>IF(OR(F6="",H6=""),"",(H6+IF(F6&gt;H6,1,0)-F6-J6)*24)</f>
        <v>7.9999999999999982</v>
      </c>
      <c r="N6" s="84"/>
    </row>
    <row r="7" spans="2:14" x14ac:dyDescent="0.7">
      <c r="B7" s="77">
        <v>2</v>
      </c>
      <c r="C7" s="78" t="s">
        <v>30</v>
      </c>
      <c r="D7" s="79" t="str">
        <f t="shared" ref="D7:D38" si="0">C7</f>
        <v>b</v>
      </c>
      <c r="E7" s="77" t="s">
        <v>14</v>
      </c>
      <c r="F7" s="80">
        <v>0.375</v>
      </c>
      <c r="G7" s="77" t="s">
        <v>15</v>
      </c>
      <c r="H7" s="80">
        <v>0.75</v>
      </c>
      <c r="I7" s="81" t="s">
        <v>28</v>
      </c>
      <c r="J7" s="80">
        <v>4.1666666666666664E-2</v>
      </c>
      <c r="K7" s="82" t="s">
        <v>1</v>
      </c>
      <c r="L7" s="83">
        <f>IF(OR(F7="",H7=""),"",(H7+IF(F7&gt;H7,1,0)-F7-J7)*24)</f>
        <v>8</v>
      </c>
      <c r="N7" s="84"/>
    </row>
    <row r="8" spans="2:14" x14ac:dyDescent="0.7">
      <c r="B8" s="77">
        <v>3</v>
      </c>
      <c r="C8" s="78" t="s">
        <v>31</v>
      </c>
      <c r="D8" s="79" t="str">
        <f t="shared" si="0"/>
        <v>c</v>
      </c>
      <c r="E8" s="77" t="s">
        <v>14</v>
      </c>
      <c r="F8" s="80">
        <v>0.41666666666666669</v>
      </c>
      <c r="G8" s="77" t="s">
        <v>15</v>
      </c>
      <c r="H8" s="80">
        <v>0.79166666666666663</v>
      </c>
      <c r="I8" s="81" t="s">
        <v>28</v>
      </c>
      <c r="J8" s="80">
        <v>4.1666666666666664E-2</v>
      </c>
      <c r="K8" s="82" t="s">
        <v>1</v>
      </c>
      <c r="L8" s="83">
        <f>IF(OR(F8="",H8=""),"",(H8+IF(F8&gt;H8,1,0)-F8-J8)*24)</f>
        <v>7.9999999999999982</v>
      </c>
      <c r="N8" s="84"/>
    </row>
    <row r="9" spans="2:14" x14ac:dyDescent="0.7">
      <c r="B9" s="77">
        <v>4</v>
      </c>
      <c r="C9" s="78" t="s">
        <v>32</v>
      </c>
      <c r="D9" s="79" t="str">
        <f t="shared" si="0"/>
        <v>d</v>
      </c>
      <c r="E9" s="77" t="s">
        <v>14</v>
      </c>
      <c r="F9" s="80">
        <v>0.5</v>
      </c>
      <c r="G9" s="77" t="s">
        <v>15</v>
      </c>
      <c r="H9" s="80">
        <v>0.875</v>
      </c>
      <c r="I9" s="81" t="s">
        <v>28</v>
      </c>
      <c r="J9" s="80">
        <v>4.1666666666666664E-2</v>
      </c>
      <c r="K9" s="82" t="s">
        <v>1</v>
      </c>
      <c r="L9" s="83">
        <f>IF(OR(F9="",H9=""),"",(H9+IF(F9&gt;H9,1,0)-F9-J9)*24)</f>
        <v>8</v>
      </c>
      <c r="N9" s="84"/>
    </row>
    <row r="10" spans="2:14" x14ac:dyDescent="0.7">
      <c r="B10" s="77">
        <v>5</v>
      </c>
      <c r="C10" s="78" t="s">
        <v>33</v>
      </c>
      <c r="D10" s="79" t="str">
        <f t="shared" si="0"/>
        <v>e</v>
      </c>
      <c r="E10" s="77" t="s">
        <v>14</v>
      </c>
      <c r="F10" s="80">
        <v>0.375</v>
      </c>
      <c r="G10" s="77" t="s">
        <v>15</v>
      </c>
      <c r="H10" s="80">
        <v>0.54166666666666663</v>
      </c>
      <c r="I10" s="81" t="s">
        <v>28</v>
      </c>
      <c r="J10" s="80">
        <v>0</v>
      </c>
      <c r="K10" s="82" t="s">
        <v>1</v>
      </c>
      <c r="L10" s="83">
        <f t="shared" ref="L10:L22" si="1">IF(OR(F10="",H10=""),"",(H10+IF(F10&gt;H10,1,0)-F10-J10)*24)</f>
        <v>3.9999999999999991</v>
      </c>
      <c r="N10" s="84"/>
    </row>
    <row r="11" spans="2:14" x14ac:dyDescent="0.7">
      <c r="B11" s="77">
        <v>6</v>
      </c>
      <c r="C11" s="78" t="s">
        <v>34</v>
      </c>
      <c r="D11" s="79" t="str">
        <f t="shared" si="0"/>
        <v>f</v>
      </c>
      <c r="E11" s="77" t="s">
        <v>14</v>
      </c>
      <c r="F11" s="80">
        <v>0.54166666666666663</v>
      </c>
      <c r="G11" s="77" t="s">
        <v>15</v>
      </c>
      <c r="H11" s="80">
        <v>0.75</v>
      </c>
      <c r="I11" s="81" t="s">
        <v>28</v>
      </c>
      <c r="J11" s="80">
        <v>4.1666666666666664E-2</v>
      </c>
      <c r="K11" s="82" t="s">
        <v>1</v>
      </c>
      <c r="L11" s="83">
        <f>IF(OR(F11="",H11=""),"",(H11+IF(F11&gt;H11,1,0)-F11-J11)*24)</f>
        <v>4.0000000000000009</v>
      </c>
      <c r="N11" s="84"/>
    </row>
    <row r="12" spans="2:14" x14ac:dyDescent="0.7">
      <c r="B12" s="77">
        <v>7</v>
      </c>
      <c r="C12" s="78" t="s">
        <v>35</v>
      </c>
      <c r="D12" s="79" t="str">
        <f t="shared" si="0"/>
        <v>g</v>
      </c>
      <c r="E12" s="77" t="s">
        <v>14</v>
      </c>
      <c r="F12" s="80">
        <v>0.58333333333333337</v>
      </c>
      <c r="G12" s="77" t="s">
        <v>15</v>
      </c>
      <c r="H12" s="80">
        <v>0.83333333333333337</v>
      </c>
      <c r="I12" s="81" t="s">
        <v>28</v>
      </c>
      <c r="J12" s="80">
        <v>0</v>
      </c>
      <c r="K12" s="82" t="s">
        <v>1</v>
      </c>
      <c r="L12" s="83">
        <f t="shared" si="1"/>
        <v>6</v>
      </c>
      <c r="N12" s="84"/>
    </row>
    <row r="13" spans="2:14" x14ac:dyDescent="0.7">
      <c r="B13" s="77">
        <v>8</v>
      </c>
      <c r="C13" s="78" t="s">
        <v>36</v>
      </c>
      <c r="D13" s="79" t="str">
        <f t="shared" si="0"/>
        <v>h</v>
      </c>
      <c r="E13" s="77" t="s">
        <v>14</v>
      </c>
      <c r="F13" s="80">
        <v>0.66666666666666663</v>
      </c>
      <c r="G13" s="77" t="s">
        <v>15</v>
      </c>
      <c r="H13" s="80">
        <v>1</v>
      </c>
      <c r="I13" s="81" t="s">
        <v>28</v>
      </c>
      <c r="J13" s="80">
        <v>0</v>
      </c>
      <c r="K13" s="82" t="s">
        <v>1</v>
      </c>
      <c r="L13" s="83">
        <f t="shared" si="1"/>
        <v>8</v>
      </c>
      <c r="N13" s="84" t="s">
        <v>157</v>
      </c>
    </row>
    <row r="14" spans="2:14" x14ac:dyDescent="0.7">
      <c r="B14" s="77">
        <v>9</v>
      </c>
      <c r="C14" s="78" t="s">
        <v>37</v>
      </c>
      <c r="D14" s="79" t="str">
        <f t="shared" si="0"/>
        <v>i</v>
      </c>
      <c r="E14" s="77" t="s">
        <v>14</v>
      </c>
      <c r="F14" s="80">
        <v>0</v>
      </c>
      <c r="G14" s="77" t="s">
        <v>15</v>
      </c>
      <c r="H14" s="80">
        <v>0.375</v>
      </c>
      <c r="I14" s="81" t="s">
        <v>28</v>
      </c>
      <c r="J14" s="80">
        <v>4.1666666666666664E-2</v>
      </c>
      <c r="K14" s="82" t="s">
        <v>1</v>
      </c>
      <c r="L14" s="83">
        <f t="shared" si="1"/>
        <v>8</v>
      </c>
      <c r="N14" s="84" t="s">
        <v>164</v>
      </c>
    </row>
    <row r="15" spans="2:14" x14ac:dyDescent="0.7">
      <c r="B15" s="77">
        <v>10</v>
      </c>
      <c r="C15" s="78" t="s">
        <v>38</v>
      </c>
      <c r="D15" s="79" t="str">
        <f t="shared" si="0"/>
        <v>j</v>
      </c>
      <c r="E15" s="77" t="s">
        <v>14</v>
      </c>
      <c r="F15" s="80"/>
      <c r="G15" s="77" t="s">
        <v>15</v>
      </c>
      <c r="H15" s="80"/>
      <c r="I15" s="81" t="s">
        <v>28</v>
      </c>
      <c r="J15" s="80">
        <v>0</v>
      </c>
      <c r="K15" s="82" t="s">
        <v>1</v>
      </c>
      <c r="L15" s="83" t="str">
        <f t="shared" si="1"/>
        <v/>
      </c>
      <c r="N15" s="84"/>
    </row>
    <row r="16" spans="2:14" x14ac:dyDescent="0.7">
      <c r="B16" s="77">
        <v>11</v>
      </c>
      <c r="C16" s="78" t="s">
        <v>39</v>
      </c>
      <c r="D16" s="79" t="str">
        <f t="shared" si="0"/>
        <v>k</v>
      </c>
      <c r="E16" s="77" t="s">
        <v>14</v>
      </c>
      <c r="F16" s="80"/>
      <c r="G16" s="77" t="s">
        <v>15</v>
      </c>
      <c r="H16" s="80"/>
      <c r="I16" s="81" t="s">
        <v>28</v>
      </c>
      <c r="J16" s="80">
        <v>0</v>
      </c>
      <c r="K16" s="82" t="s">
        <v>1</v>
      </c>
      <c r="L16" s="83" t="str">
        <f t="shared" si="1"/>
        <v/>
      </c>
      <c r="N16" s="84"/>
    </row>
    <row r="17" spans="2:14" x14ac:dyDescent="0.7">
      <c r="B17" s="77">
        <v>12</v>
      </c>
      <c r="C17" s="78" t="s">
        <v>40</v>
      </c>
      <c r="D17" s="79" t="str">
        <f t="shared" si="0"/>
        <v>l</v>
      </c>
      <c r="E17" s="77" t="s">
        <v>14</v>
      </c>
      <c r="F17" s="80"/>
      <c r="G17" s="77" t="s">
        <v>15</v>
      </c>
      <c r="H17" s="80"/>
      <c r="I17" s="81" t="s">
        <v>28</v>
      </c>
      <c r="J17" s="80">
        <v>0</v>
      </c>
      <c r="K17" s="82" t="s">
        <v>1</v>
      </c>
      <c r="L17" s="83" t="str">
        <f t="shared" si="1"/>
        <v/>
      </c>
      <c r="N17" s="84"/>
    </row>
    <row r="18" spans="2:14" x14ac:dyDescent="0.7">
      <c r="B18" s="77">
        <v>13</v>
      </c>
      <c r="C18" s="78" t="s">
        <v>41</v>
      </c>
      <c r="D18" s="79" t="str">
        <f t="shared" si="0"/>
        <v>m</v>
      </c>
      <c r="E18" s="77" t="s">
        <v>14</v>
      </c>
      <c r="F18" s="80"/>
      <c r="G18" s="77" t="s">
        <v>15</v>
      </c>
      <c r="H18" s="80"/>
      <c r="I18" s="81" t="s">
        <v>28</v>
      </c>
      <c r="J18" s="80">
        <v>0</v>
      </c>
      <c r="K18" s="82" t="s">
        <v>1</v>
      </c>
      <c r="L18" s="83" t="str">
        <f t="shared" si="1"/>
        <v/>
      </c>
      <c r="N18" s="84"/>
    </row>
    <row r="19" spans="2:14" x14ac:dyDescent="0.7">
      <c r="B19" s="77">
        <v>14</v>
      </c>
      <c r="C19" s="78" t="s">
        <v>42</v>
      </c>
      <c r="D19" s="79" t="str">
        <f t="shared" si="0"/>
        <v>n</v>
      </c>
      <c r="E19" s="77" t="s">
        <v>14</v>
      </c>
      <c r="F19" s="80"/>
      <c r="G19" s="77" t="s">
        <v>15</v>
      </c>
      <c r="H19" s="80"/>
      <c r="I19" s="81" t="s">
        <v>28</v>
      </c>
      <c r="J19" s="80">
        <v>0</v>
      </c>
      <c r="K19" s="82" t="s">
        <v>1</v>
      </c>
      <c r="L19" s="83" t="str">
        <f t="shared" si="1"/>
        <v/>
      </c>
      <c r="N19" s="84"/>
    </row>
    <row r="20" spans="2:14" x14ac:dyDescent="0.7">
      <c r="B20" s="77">
        <v>15</v>
      </c>
      <c r="C20" s="78" t="s">
        <v>43</v>
      </c>
      <c r="D20" s="79" t="str">
        <f t="shared" si="0"/>
        <v>o</v>
      </c>
      <c r="E20" s="77" t="s">
        <v>14</v>
      </c>
      <c r="F20" s="80"/>
      <c r="G20" s="77" t="s">
        <v>15</v>
      </c>
      <c r="H20" s="80"/>
      <c r="I20" s="81" t="s">
        <v>28</v>
      </c>
      <c r="J20" s="80">
        <v>0</v>
      </c>
      <c r="K20" s="82" t="s">
        <v>1</v>
      </c>
      <c r="L20" s="83" t="str">
        <f t="shared" si="1"/>
        <v/>
      </c>
      <c r="N20" s="84"/>
    </row>
    <row r="21" spans="2:14" x14ac:dyDescent="0.7">
      <c r="B21" s="77">
        <v>16</v>
      </c>
      <c r="C21" s="78" t="s">
        <v>44</v>
      </c>
      <c r="D21" s="79" t="str">
        <f t="shared" si="0"/>
        <v>p</v>
      </c>
      <c r="E21" s="77" t="s">
        <v>14</v>
      </c>
      <c r="F21" s="80"/>
      <c r="G21" s="77" t="s">
        <v>15</v>
      </c>
      <c r="H21" s="80"/>
      <c r="I21" s="81" t="s">
        <v>28</v>
      </c>
      <c r="J21" s="80">
        <v>0</v>
      </c>
      <c r="K21" s="82" t="s">
        <v>1</v>
      </c>
      <c r="L21" s="83" t="str">
        <f t="shared" si="1"/>
        <v/>
      </c>
      <c r="N21" s="84"/>
    </row>
    <row r="22" spans="2:14" x14ac:dyDescent="0.7">
      <c r="B22" s="77">
        <v>17</v>
      </c>
      <c r="C22" s="78" t="s">
        <v>45</v>
      </c>
      <c r="D22" s="79" t="str">
        <f t="shared" si="0"/>
        <v>q</v>
      </c>
      <c r="E22" s="77" t="s">
        <v>14</v>
      </c>
      <c r="F22" s="80"/>
      <c r="G22" s="77" t="s">
        <v>15</v>
      </c>
      <c r="H22" s="80"/>
      <c r="I22" s="81" t="s">
        <v>28</v>
      </c>
      <c r="J22" s="80">
        <v>0</v>
      </c>
      <c r="K22" s="82" t="s">
        <v>1</v>
      </c>
      <c r="L22" s="83" t="str">
        <f t="shared" si="1"/>
        <v/>
      </c>
      <c r="N22" s="84"/>
    </row>
    <row r="23" spans="2:14" x14ac:dyDescent="0.7">
      <c r="B23" s="77">
        <v>18</v>
      </c>
      <c r="C23" s="78" t="s">
        <v>46</v>
      </c>
      <c r="D23" s="79" t="str">
        <f t="shared" si="0"/>
        <v>r</v>
      </c>
      <c r="E23" s="77" t="s">
        <v>14</v>
      </c>
      <c r="F23" s="85"/>
      <c r="G23" s="77" t="s">
        <v>15</v>
      </c>
      <c r="H23" s="85"/>
      <c r="I23" s="81" t="s">
        <v>28</v>
      </c>
      <c r="J23" s="85"/>
      <c r="K23" s="82" t="s">
        <v>1</v>
      </c>
      <c r="L23" s="78">
        <v>1</v>
      </c>
      <c r="N23" s="84"/>
    </row>
    <row r="24" spans="2:14" x14ac:dyDescent="0.7">
      <c r="B24" s="77">
        <v>19</v>
      </c>
      <c r="C24" s="78" t="s">
        <v>47</v>
      </c>
      <c r="D24" s="79" t="str">
        <f t="shared" si="0"/>
        <v>s</v>
      </c>
      <c r="E24" s="77" t="s">
        <v>14</v>
      </c>
      <c r="F24" s="85"/>
      <c r="G24" s="77" t="s">
        <v>15</v>
      </c>
      <c r="H24" s="85"/>
      <c r="I24" s="81" t="s">
        <v>28</v>
      </c>
      <c r="J24" s="85"/>
      <c r="K24" s="82" t="s">
        <v>1</v>
      </c>
      <c r="L24" s="78">
        <v>2</v>
      </c>
      <c r="N24" s="84"/>
    </row>
    <row r="25" spans="2:14" x14ac:dyDescent="0.7">
      <c r="B25" s="77">
        <v>20</v>
      </c>
      <c r="C25" s="78" t="s">
        <v>48</v>
      </c>
      <c r="D25" s="79" t="str">
        <f t="shared" si="0"/>
        <v>t</v>
      </c>
      <c r="E25" s="77" t="s">
        <v>14</v>
      </c>
      <c r="F25" s="85"/>
      <c r="G25" s="77" t="s">
        <v>15</v>
      </c>
      <c r="H25" s="85"/>
      <c r="I25" s="81" t="s">
        <v>28</v>
      </c>
      <c r="J25" s="85"/>
      <c r="K25" s="82" t="s">
        <v>1</v>
      </c>
      <c r="L25" s="78">
        <v>3</v>
      </c>
      <c r="N25" s="84"/>
    </row>
    <row r="26" spans="2:14" x14ac:dyDescent="0.7">
      <c r="B26" s="77">
        <v>21</v>
      </c>
      <c r="C26" s="78" t="s">
        <v>49</v>
      </c>
      <c r="D26" s="79" t="str">
        <f t="shared" si="0"/>
        <v>u</v>
      </c>
      <c r="E26" s="77" t="s">
        <v>14</v>
      </c>
      <c r="F26" s="85"/>
      <c r="G26" s="77" t="s">
        <v>15</v>
      </c>
      <c r="H26" s="85"/>
      <c r="I26" s="81" t="s">
        <v>28</v>
      </c>
      <c r="J26" s="85"/>
      <c r="K26" s="82" t="s">
        <v>1</v>
      </c>
      <c r="L26" s="78">
        <v>4</v>
      </c>
      <c r="N26" s="84"/>
    </row>
    <row r="27" spans="2:14" x14ac:dyDescent="0.7">
      <c r="B27" s="77">
        <v>22</v>
      </c>
      <c r="C27" s="78" t="s">
        <v>50</v>
      </c>
      <c r="D27" s="79" t="str">
        <f t="shared" si="0"/>
        <v>v</v>
      </c>
      <c r="E27" s="77" t="s">
        <v>14</v>
      </c>
      <c r="F27" s="85"/>
      <c r="G27" s="77" t="s">
        <v>15</v>
      </c>
      <c r="H27" s="85"/>
      <c r="I27" s="81" t="s">
        <v>28</v>
      </c>
      <c r="J27" s="85"/>
      <c r="K27" s="82" t="s">
        <v>1</v>
      </c>
      <c r="L27" s="78">
        <v>5</v>
      </c>
      <c r="N27" s="84"/>
    </row>
    <row r="28" spans="2:14" x14ac:dyDescent="0.7">
      <c r="B28" s="77">
        <v>23</v>
      </c>
      <c r="C28" s="78" t="s">
        <v>51</v>
      </c>
      <c r="D28" s="79" t="str">
        <f t="shared" si="0"/>
        <v>w</v>
      </c>
      <c r="E28" s="77" t="s">
        <v>14</v>
      </c>
      <c r="F28" s="85"/>
      <c r="G28" s="77" t="s">
        <v>15</v>
      </c>
      <c r="H28" s="85"/>
      <c r="I28" s="81" t="s">
        <v>28</v>
      </c>
      <c r="J28" s="85"/>
      <c r="K28" s="82" t="s">
        <v>1</v>
      </c>
      <c r="L28" s="78">
        <v>6</v>
      </c>
      <c r="N28" s="84"/>
    </row>
    <row r="29" spans="2:14" x14ac:dyDescent="0.7">
      <c r="B29" s="77">
        <v>24</v>
      </c>
      <c r="C29" s="78" t="s">
        <v>52</v>
      </c>
      <c r="D29" s="79" t="str">
        <f t="shared" si="0"/>
        <v>x</v>
      </c>
      <c r="E29" s="77" t="s">
        <v>14</v>
      </c>
      <c r="F29" s="85"/>
      <c r="G29" s="77" t="s">
        <v>15</v>
      </c>
      <c r="H29" s="85"/>
      <c r="I29" s="81" t="s">
        <v>28</v>
      </c>
      <c r="J29" s="85"/>
      <c r="K29" s="82" t="s">
        <v>1</v>
      </c>
      <c r="L29" s="78">
        <v>7</v>
      </c>
      <c r="N29" s="84"/>
    </row>
    <row r="30" spans="2:14" x14ac:dyDescent="0.7">
      <c r="B30" s="77">
        <v>25</v>
      </c>
      <c r="C30" s="78" t="s">
        <v>53</v>
      </c>
      <c r="D30" s="79" t="str">
        <f t="shared" si="0"/>
        <v>y</v>
      </c>
      <c r="E30" s="77" t="s">
        <v>14</v>
      </c>
      <c r="F30" s="85"/>
      <c r="G30" s="77" t="s">
        <v>15</v>
      </c>
      <c r="H30" s="85"/>
      <c r="I30" s="81" t="s">
        <v>28</v>
      </c>
      <c r="J30" s="85"/>
      <c r="K30" s="82" t="s">
        <v>1</v>
      </c>
      <c r="L30" s="78">
        <v>8</v>
      </c>
      <c r="N30" s="84"/>
    </row>
    <row r="31" spans="2:14" x14ac:dyDescent="0.7">
      <c r="B31" s="77">
        <v>26</v>
      </c>
      <c r="C31" s="78" t="s">
        <v>54</v>
      </c>
      <c r="D31" s="79" t="str">
        <f t="shared" si="0"/>
        <v>z</v>
      </c>
      <c r="E31" s="77" t="s">
        <v>14</v>
      </c>
      <c r="F31" s="85"/>
      <c r="G31" s="77" t="s">
        <v>15</v>
      </c>
      <c r="H31" s="85"/>
      <c r="I31" s="81" t="s">
        <v>28</v>
      </c>
      <c r="J31" s="85"/>
      <c r="K31" s="82" t="s">
        <v>1</v>
      </c>
      <c r="L31" s="78">
        <v>1</v>
      </c>
      <c r="N31" s="84"/>
    </row>
    <row r="32" spans="2:14" x14ac:dyDescent="0.7">
      <c r="B32" s="77">
        <v>27</v>
      </c>
      <c r="C32" s="78" t="s">
        <v>52</v>
      </c>
      <c r="D32" s="79" t="str">
        <f t="shared" si="0"/>
        <v>x</v>
      </c>
      <c r="E32" s="77" t="s">
        <v>14</v>
      </c>
      <c r="F32" s="85"/>
      <c r="G32" s="77" t="s">
        <v>15</v>
      </c>
      <c r="H32" s="85"/>
      <c r="I32" s="81" t="s">
        <v>28</v>
      </c>
      <c r="J32" s="85"/>
      <c r="K32" s="82" t="s">
        <v>1</v>
      </c>
      <c r="L32" s="78">
        <v>2</v>
      </c>
      <c r="N32" s="84"/>
    </row>
    <row r="33" spans="2:14" x14ac:dyDescent="0.7">
      <c r="B33" s="77">
        <v>28</v>
      </c>
      <c r="C33" s="78" t="s">
        <v>55</v>
      </c>
      <c r="D33" s="79" t="str">
        <f t="shared" si="0"/>
        <v>aa</v>
      </c>
      <c r="E33" s="77" t="s">
        <v>14</v>
      </c>
      <c r="F33" s="85"/>
      <c r="G33" s="77" t="s">
        <v>15</v>
      </c>
      <c r="H33" s="85"/>
      <c r="I33" s="81" t="s">
        <v>28</v>
      </c>
      <c r="J33" s="85"/>
      <c r="K33" s="82" t="s">
        <v>1</v>
      </c>
      <c r="L33" s="78">
        <v>3</v>
      </c>
      <c r="N33" s="84"/>
    </row>
    <row r="34" spans="2:14" x14ac:dyDescent="0.7">
      <c r="B34" s="77">
        <v>29</v>
      </c>
      <c r="C34" s="78" t="s">
        <v>56</v>
      </c>
      <c r="D34" s="79" t="str">
        <f t="shared" si="0"/>
        <v>ab</v>
      </c>
      <c r="E34" s="77" t="s">
        <v>14</v>
      </c>
      <c r="F34" s="85"/>
      <c r="G34" s="77" t="s">
        <v>15</v>
      </c>
      <c r="H34" s="85"/>
      <c r="I34" s="81" t="s">
        <v>28</v>
      </c>
      <c r="J34" s="85"/>
      <c r="K34" s="82" t="s">
        <v>1</v>
      </c>
      <c r="L34" s="78">
        <v>4</v>
      </c>
      <c r="N34" s="84"/>
    </row>
    <row r="35" spans="2:14" x14ac:dyDescent="0.7">
      <c r="B35" s="77">
        <v>30</v>
      </c>
      <c r="C35" s="78" t="s">
        <v>57</v>
      </c>
      <c r="D35" s="79" t="str">
        <f t="shared" si="0"/>
        <v>ac</v>
      </c>
      <c r="E35" s="77" t="s">
        <v>14</v>
      </c>
      <c r="F35" s="85"/>
      <c r="G35" s="77" t="s">
        <v>15</v>
      </c>
      <c r="H35" s="85"/>
      <c r="I35" s="81" t="s">
        <v>28</v>
      </c>
      <c r="J35" s="85"/>
      <c r="K35" s="82" t="s">
        <v>1</v>
      </c>
      <c r="L35" s="78">
        <v>5</v>
      </c>
      <c r="N35" s="84"/>
    </row>
    <row r="36" spans="2:14" x14ac:dyDescent="0.7">
      <c r="B36" s="77">
        <v>31</v>
      </c>
      <c r="C36" s="78" t="s">
        <v>58</v>
      </c>
      <c r="D36" s="79" t="str">
        <f t="shared" si="0"/>
        <v>ad</v>
      </c>
      <c r="E36" s="77" t="s">
        <v>14</v>
      </c>
      <c r="F36" s="85"/>
      <c r="G36" s="77" t="s">
        <v>15</v>
      </c>
      <c r="H36" s="85"/>
      <c r="I36" s="81" t="s">
        <v>28</v>
      </c>
      <c r="J36" s="85"/>
      <c r="K36" s="82" t="s">
        <v>1</v>
      </c>
      <c r="L36" s="78">
        <v>6</v>
      </c>
      <c r="N36" s="84"/>
    </row>
    <row r="37" spans="2:14" x14ac:dyDescent="0.7">
      <c r="B37" s="77">
        <v>32</v>
      </c>
      <c r="C37" s="78" t="s">
        <v>59</v>
      </c>
      <c r="D37" s="79" t="str">
        <f t="shared" si="0"/>
        <v>ae</v>
      </c>
      <c r="E37" s="77" t="s">
        <v>14</v>
      </c>
      <c r="F37" s="85"/>
      <c r="G37" s="77" t="s">
        <v>15</v>
      </c>
      <c r="H37" s="85"/>
      <c r="I37" s="81" t="s">
        <v>28</v>
      </c>
      <c r="J37" s="85"/>
      <c r="K37" s="82" t="s">
        <v>1</v>
      </c>
      <c r="L37" s="78">
        <v>7</v>
      </c>
      <c r="N37" s="84"/>
    </row>
    <row r="38" spans="2:14" x14ac:dyDescent="0.7">
      <c r="B38" s="77">
        <v>33</v>
      </c>
      <c r="C38" s="78" t="s">
        <v>60</v>
      </c>
      <c r="D38" s="79" t="str">
        <f t="shared" si="0"/>
        <v>af</v>
      </c>
      <c r="E38" s="77" t="s">
        <v>14</v>
      </c>
      <c r="F38" s="85"/>
      <c r="G38" s="77" t="s">
        <v>15</v>
      </c>
      <c r="H38" s="85"/>
      <c r="I38" s="81" t="s">
        <v>28</v>
      </c>
      <c r="J38" s="85"/>
      <c r="K38" s="82" t="s">
        <v>1</v>
      </c>
      <c r="L38" s="78">
        <v>8</v>
      </c>
      <c r="N38" s="84"/>
    </row>
    <row r="39" spans="2:14" x14ac:dyDescent="0.7">
      <c r="B39" s="77">
        <v>34</v>
      </c>
      <c r="C39" s="86" t="s">
        <v>78</v>
      </c>
      <c r="D39" s="79"/>
      <c r="E39" s="77" t="s">
        <v>14</v>
      </c>
      <c r="F39" s="80">
        <v>0.29166666666666669</v>
      </c>
      <c r="G39" s="77" t="s">
        <v>15</v>
      </c>
      <c r="H39" s="80">
        <v>0.39583333333333331</v>
      </c>
      <c r="I39" s="81" t="s">
        <v>28</v>
      </c>
      <c r="J39" s="80">
        <v>0</v>
      </c>
      <c r="K39" s="82" t="s">
        <v>1</v>
      </c>
      <c r="L39" s="83">
        <f t="shared" ref="L39:L40" si="2">IF(OR(F39="",H39=""),"",(H39+IF(F39&gt;H39,1,0)-F39-J39)*24)</f>
        <v>2.4999999999999991</v>
      </c>
      <c r="N39" s="84"/>
    </row>
    <row r="40" spans="2:14" x14ac:dyDescent="0.7">
      <c r="B40" s="77"/>
      <c r="C40" s="87" t="s">
        <v>27</v>
      </c>
      <c r="D40" s="79"/>
      <c r="E40" s="77" t="s">
        <v>14</v>
      </c>
      <c r="F40" s="80">
        <v>0.6875</v>
      </c>
      <c r="G40" s="77" t="s">
        <v>15</v>
      </c>
      <c r="H40" s="80">
        <v>0.83333333333333337</v>
      </c>
      <c r="I40" s="81" t="s">
        <v>28</v>
      </c>
      <c r="J40" s="80">
        <v>0</v>
      </c>
      <c r="K40" s="82" t="s">
        <v>1</v>
      </c>
      <c r="L40" s="83">
        <f t="shared" si="2"/>
        <v>3.5000000000000009</v>
      </c>
      <c r="N40" s="84"/>
    </row>
    <row r="41" spans="2:14" x14ac:dyDescent="0.7">
      <c r="B41" s="77"/>
      <c r="C41" s="88" t="s">
        <v>27</v>
      </c>
      <c r="D41" s="79" t="str">
        <f>C39</f>
        <v>ag</v>
      </c>
      <c r="E41" s="77" t="s">
        <v>14</v>
      </c>
      <c r="F41" s="80" t="s">
        <v>27</v>
      </c>
      <c r="G41" s="77" t="s">
        <v>15</v>
      </c>
      <c r="H41" s="80" t="s">
        <v>27</v>
      </c>
      <c r="I41" s="81" t="s">
        <v>28</v>
      </c>
      <c r="J41" s="80" t="s">
        <v>27</v>
      </c>
      <c r="K41" s="82" t="s">
        <v>1</v>
      </c>
      <c r="L41" s="83">
        <f>IF(OR(L39="",L40=""),"",L39+L40)</f>
        <v>6</v>
      </c>
      <c r="N41" s="84" t="s">
        <v>146</v>
      </c>
    </row>
    <row r="42" spans="2:14" x14ac:dyDescent="0.7">
      <c r="B42" s="77"/>
      <c r="C42" s="86" t="s">
        <v>147</v>
      </c>
      <c r="D42" s="79"/>
      <c r="E42" s="77" t="s">
        <v>14</v>
      </c>
      <c r="F42" s="80"/>
      <c r="G42" s="77" t="s">
        <v>15</v>
      </c>
      <c r="H42" s="80"/>
      <c r="I42" s="81" t="s">
        <v>28</v>
      </c>
      <c r="J42" s="80">
        <v>0</v>
      </c>
      <c r="K42" s="82" t="s">
        <v>1</v>
      </c>
      <c r="L42" s="83" t="str">
        <f t="shared" ref="L42:L43" si="3">IF(OR(F42="",H42=""),"",(H42+IF(F42&gt;H42,1,0)-F42-J42)*24)</f>
        <v/>
      </c>
      <c r="N42" s="84"/>
    </row>
    <row r="43" spans="2:14" x14ac:dyDescent="0.7">
      <c r="B43" s="77">
        <v>35</v>
      </c>
      <c r="C43" s="87" t="s">
        <v>27</v>
      </c>
      <c r="D43" s="79"/>
      <c r="E43" s="77" t="s">
        <v>14</v>
      </c>
      <c r="F43" s="80"/>
      <c r="G43" s="77" t="s">
        <v>15</v>
      </c>
      <c r="H43" s="80"/>
      <c r="I43" s="81" t="s">
        <v>28</v>
      </c>
      <c r="J43" s="80">
        <v>0</v>
      </c>
      <c r="K43" s="82" t="s">
        <v>1</v>
      </c>
      <c r="L43" s="83" t="str">
        <f t="shared" si="3"/>
        <v/>
      </c>
      <c r="N43" s="84"/>
    </row>
    <row r="44" spans="2:14" x14ac:dyDescent="0.7">
      <c r="B44" s="77"/>
      <c r="C44" s="88" t="s">
        <v>27</v>
      </c>
      <c r="D44" s="79" t="str">
        <f>C42</f>
        <v>ah</v>
      </c>
      <c r="E44" s="77" t="s">
        <v>14</v>
      </c>
      <c r="F44" s="80" t="s">
        <v>27</v>
      </c>
      <c r="G44" s="77" t="s">
        <v>15</v>
      </c>
      <c r="H44" s="80" t="s">
        <v>27</v>
      </c>
      <c r="I44" s="81" t="s">
        <v>28</v>
      </c>
      <c r="J44" s="80" t="s">
        <v>27</v>
      </c>
      <c r="K44" s="82" t="s">
        <v>1</v>
      </c>
      <c r="L44" s="83" t="str">
        <f>IF(OR(L42="",L43=""),"",L42+L43)</f>
        <v/>
      </c>
      <c r="N44" s="84" t="s">
        <v>148</v>
      </c>
    </row>
    <row r="45" spans="2:14" x14ac:dyDescent="0.7">
      <c r="B45" s="77"/>
      <c r="C45" s="86" t="s">
        <v>149</v>
      </c>
      <c r="D45" s="79"/>
      <c r="E45" s="77" t="s">
        <v>14</v>
      </c>
      <c r="F45" s="80"/>
      <c r="G45" s="77" t="s">
        <v>15</v>
      </c>
      <c r="H45" s="80"/>
      <c r="I45" s="81" t="s">
        <v>28</v>
      </c>
      <c r="J45" s="80">
        <v>0</v>
      </c>
      <c r="K45" s="82" t="s">
        <v>1</v>
      </c>
      <c r="L45" s="83" t="str">
        <f t="shared" ref="L45:L46" si="4">IF(OR(F45="",H45=""),"",(H45+IF(F45&gt;H45,1,0)-F45-J45)*24)</f>
        <v/>
      </c>
      <c r="N45" s="84"/>
    </row>
    <row r="46" spans="2:14" x14ac:dyDescent="0.7">
      <c r="B46" s="77">
        <v>36</v>
      </c>
      <c r="C46" s="87" t="s">
        <v>27</v>
      </c>
      <c r="D46" s="79"/>
      <c r="E46" s="77" t="s">
        <v>14</v>
      </c>
      <c r="F46" s="80"/>
      <c r="G46" s="77" t="s">
        <v>15</v>
      </c>
      <c r="H46" s="80"/>
      <c r="I46" s="81" t="s">
        <v>28</v>
      </c>
      <c r="J46" s="80">
        <v>0</v>
      </c>
      <c r="K46" s="82" t="s">
        <v>1</v>
      </c>
      <c r="L46" s="83" t="str">
        <f t="shared" si="4"/>
        <v/>
      </c>
      <c r="N46" s="84"/>
    </row>
    <row r="47" spans="2:14" x14ac:dyDescent="0.7">
      <c r="B47" s="77"/>
      <c r="C47" s="88" t="s">
        <v>27</v>
      </c>
      <c r="D47" s="79" t="str">
        <f>C45</f>
        <v>ai</v>
      </c>
      <c r="E47" s="77" t="s">
        <v>14</v>
      </c>
      <c r="F47" s="80" t="s">
        <v>27</v>
      </c>
      <c r="G47" s="77" t="s">
        <v>15</v>
      </c>
      <c r="H47" s="80" t="s">
        <v>27</v>
      </c>
      <c r="I47" s="81" t="s">
        <v>28</v>
      </c>
      <c r="J47" s="80" t="s">
        <v>27</v>
      </c>
      <c r="K47" s="82" t="s">
        <v>1</v>
      </c>
      <c r="L47" s="83" t="str">
        <f>IF(OR(L45="",L46=""),"",L45+L46)</f>
        <v/>
      </c>
      <c r="N47" s="84" t="s">
        <v>148</v>
      </c>
    </row>
    <row r="49" spans="3:14" x14ac:dyDescent="0.7">
      <c r="C49" s="287" t="s">
        <v>150</v>
      </c>
      <c r="D49" s="287"/>
      <c r="E49" s="287"/>
      <c r="F49" s="287"/>
      <c r="G49" s="287"/>
      <c r="H49" s="287"/>
      <c r="I49" s="287"/>
      <c r="J49" s="287"/>
      <c r="K49" s="287"/>
      <c r="L49" s="287"/>
      <c r="M49" s="287"/>
      <c r="N49" s="287"/>
    </row>
    <row r="50" spans="3:14" x14ac:dyDescent="0.7">
      <c r="C50" s="287" t="s">
        <v>151</v>
      </c>
      <c r="D50" s="287"/>
      <c r="E50" s="287"/>
      <c r="F50" s="287"/>
      <c r="G50" s="287"/>
      <c r="H50" s="287"/>
      <c r="I50" s="287"/>
      <c r="J50" s="287"/>
      <c r="K50" s="287"/>
      <c r="L50" s="287"/>
      <c r="M50" s="287"/>
      <c r="N50" s="287"/>
    </row>
    <row r="51" spans="3:14" x14ac:dyDescent="0.7">
      <c r="C51" s="73" t="s">
        <v>152</v>
      </c>
      <c r="D51" s="73"/>
    </row>
    <row r="52" spans="3:14" x14ac:dyDescent="0.7">
      <c r="C52" s="73" t="s">
        <v>153</v>
      </c>
      <c r="D52" s="73"/>
    </row>
  </sheetData>
  <sheetProtection insertRows="0" deleteRows="0"/>
  <mergeCells count="4">
    <mergeCell ref="F4:L4"/>
    <mergeCell ref="N4:N5"/>
    <mergeCell ref="C49:N49"/>
    <mergeCell ref="C50:N50"/>
  </mergeCells>
  <phoneticPr fontId="2"/>
  <printOptions horizontalCentered="1"/>
  <pageMargins left="0.70866141732283472" right="0.70866141732283472" top="0.55118110236220474" bottom="0.35433070866141736" header="0.31496062992125984" footer="0.31496062992125984"/>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116"/>
  <sheetViews>
    <sheetView showGridLines="0" tabSelected="1" view="pageBreakPreview" topLeftCell="C1" zoomScale="55" zoomScaleNormal="55" zoomScaleSheetLayoutView="55" workbookViewId="0">
      <selection activeCell="E6" sqref="E6:F10"/>
    </sheetView>
  </sheetViews>
  <sheetFormatPr defaultColWidth="4.5" defaultRowHeight="14.25" x14ac:dyDescent="0.7"/>
  <cols>
    <col min="1" max="1" width="0.875" style="1" customWidth="1"/>
    <col min="2" max="2" width="5.75" style="1" customWidth="1"/>
    <col min="3" max="4" width="8.125" style="1" customWidth="1"/>
    <col min="5" max="6" width="3.25" style="1" customWidth="1"/>
    <col min="7" max="10" width="3.25" style="1" hidden="1" customWidth="1"/>
    <col min="11" max="55" width="5.75" style="1" customWidth="1"/>
    <col min="56" max="56" width="1.125" style="1" customWidth="1"/>
    <col min="57" max="16384" width="4.5" style="1"/>
  </cols>
  <sheetData>
    <row r="1" spans="2:63" s="7" customFormat="1" ht="9" customHeight="1" x14ac:dyDescent="0.7">
      <c r="B1" s="26"/>
      <c r="C1" s="26"/>
      <c r="D1" s="26"/>
      <c r="E1" s="26"/>
      <c r="F1" s="26"/>
      <c r="G1" s="26"/>
      <c r="H1" s="26"/>
      <c r="I1" s="26"/>
      <c r="J1" s="136"/>
      <c r="K1" s="137"/>
      <c r="L1" s="137"/>
      <c r="M1" s="137"/>
      <c r="N1" s="137"/>
      <c r="O1" s="137"/>
      <c r="P1" s="137"/>
      <c r="Q1" s="137"/>
      <c r="R1" s="26"/>
      <c r="S1" s="26"/>
      <c r="T1" s="26"/>
      <c r="U1" s="26"/>
      <c r="V1" s="26"/>
      <c r="W1" s="26"/>
      <c r="X1" s="26"/>
      <c r="Y1" s="138"/>
      <c r="Z1" s="138"/>
      <c r="AA1" s="26"/>
      <c r="AB1" s="26"/>
      <c r="AC1" s="26"/>
      <c r="AD1" s="26"/>
      <c r="AE1" s="26"/>
      <c r="AF1" s="24"/>
      <c r="AG1" s="24"/>
      <c r="AH1" s="24"/>
      <c r="AI1" s="24"/>
      <c r="AJ1" s="24"/>
      <c r="AK1" s="24"/>
      <c r="AL1" s="24"/>
      <c r="AM1" s="24"/>
      <c r="AN1" s="24"/>
      <c r="AO1" s="6"/>
      <c r="AP1" s="6"/>
      <c r="AQ1" s="6"/>
      <c r="AR1" s="6"/>
      <c r="AS1" s="6"/>
      <c r="AT1" s="6"/>
      <c r="AU1" s="6"/>
      <c r="AV1" s="6"/>
      <c r="AW1" s="6"/>
      <c r="AX1" s="6"/>
      <c r="AY1" s="6"/>
      <c r="AZ1" s="6"/>
      <c r="BA1" s="14"/>
      <c r="BB1" s="14"/>
    </row>
    <row r="2" spans="2:63" s="7" customFormat="1" ht="21" customHeight="1" x14ac:dyDescent="0.7">
      <c r="B2" s="31"/>
      <c r="C2" s="5" t="s">
        <v>187</v>
      </c>
      <c r="D2" s="28"/>
      <c r="E2" s="28"/>
      <c r="F2" s="28"/>
      <c r="G2" s="28"/>
      <c r="H2" s="28"/>
      <c r="I2" s="28"/>
      <c r="J2" s="28"/>
      <c r="K2" s="35"/>
      <c r="L2" s="35"/>
      <c r="M2" s="35"/>
      <c r="N2" s="26"/>
      <c r="O2" s="26"/>
      <c r="P2" s="26"/>
      <c r="Q2" s="26"/>
      <c r="R2" s="26"/>
      <c r="S2" s="183" t="s">
        <v>0</v>
      </c>
      <c r="T2" s="26"/>
      <c r="U2" s="26"/>
      <c r="V2" s="26"/>
      <c r="W2" s="26"/>
      <c r="X2" s="26"/>
      <c r="Y2" s="26"/>
      <c r="Z2" s="26"/>
      <c r="AA2" s="26"/>
      <c r="AB2" s="26"/>
      <c r="AC2" s="26"/>
      <c r="AD2" s="26"/>
      <c r="AE2" s="26"/>
      <c r="AF2" s="26"/>
      <c r="AG2" s="26"/>
      <c r="AH2" s="26"/>
      <c r="AI2" s="24"/>
      <c r="AJ2" s="24"/>
      <c r="AK2" s="24"/>
      <c r="AL2" s="24" t="s">
        <v>195</v>
      </c>
      <c r="AO2" s="24"/>
      <c r="AP2" s="24"/>
      <c r="AQ2" s="24"/>
      <c r="AR2" s="6"/>
      <c r="AS2" s="6"/>
      <c r="AT2" s="6"/>
      <c r="AV2" s="32"/>
      <c r="AW2" s="240">
        <v>40</v>
      </c>
      <c r="AX2" s="241"/>
      <c r="AY2" s="2" t="s">
        <v>19</v>
      </c>
      <c r="AZ2" s="6"/>
      <c r="BA2" s="240">
        <v>160</v>
      </c>
      <c r="BB2" s="241"/>
      <c r="BC2" s="2" t="s">
        <v>20</v>
      </c>
      <c r="BD2" s="6"/>
      <c r="BE2" s="14"/>
    </row>
    <row r="3" spans="2:63" s="7" customFormat="1" ht="5.25" customHeight="1" x14ac:dyDescent="0.7">
      <c r="B3" s="36"/>
      <c r="C3" s="34"/>
      <c r="D3" s="34"/>
      <c r="E3" s="34"/>
      <c r="F3" s="34"/>
      <c r="G3" s="34"/>
      <c r="H3" s="34"/>
      <c r="I3" s="34"/>
      <c r="J3" s="35"/>
      <c r="K3" s="35"/>
      <c r="L3" s="35"/>
      <c r="M3" s="35"/>
      <c r="N3" s="26"/>
      <c r="O3" s="26"/>
      <c r="P3" s="26"/>
      <c r="Q3" s="26"/>
      <c r="R3" s="26"/>
      <c r="S3" s="26"/>
      <c r="T3" s="26"/>
      <c r="U3" s="26"/>
      <c r="V3" s="26"/>
      <c r="W3" s="26"/>
      <c r="X3" s="26"/>
      <c r="Y3" s="26"/>
      <c r="Z3" s="26"/>
      <c r="AA3" s="26"/>
      <c r="AB3" s="26"/>
      <c r="AC3" s="26"/>
      <c r="AD3" s="26"/>
      <c r="AE3" s="26"/>
      <c r="AF3" s="26"/>
      <c r="AG3" s="26"/>
      <c r="AH3" s="26"/>
      <c r="AI3" s="27"/>
      <c r="AJ3" s="27"/>
      <c r="AK3" s="27"/>
      <c r="AL3" s="28"/>
      <c r="AM3" s="29"/>
      <c r="AN3" s="30"/>
      <c r="AO3" s="30"/>
      <c r="AP3" s="31"/>
      <c r="AQ3" s="32"/>
      <c r="AR3" s="32"/>
      <c r="AS3" s="32"/>
      <c r="AT3" s="33"/>
      <c r="AU3" s="33"/>
      <c r="AV3" s="24"/>
      <c r="AW3" s="32"/>
      <c r="AX3" s="24"/>
      <c r="AY3" s="24"/>
      <c r="AZ3" s="24"/>
      <c r="BA3" s="34"/>
      <c r="BB3" s="34"/>
      <c r="BC3" s="24"/>
      <c r="BD3" s="24"/>
      <c r="BE3" s="24"/>
      <c r="BF3" s="26"/>
      <c r="BI3" s="8"/>
      <c r="BJ3" s="8"/>
      <c r="BK3" s="8"/>
    </row>
    <row r="4" spans="2:63" s="7" customFormat="1" ht="21" customHeight="1" x14ac:dyDescent="0.7">
      <c r="B4" s="36"/>
      <c r="C4" s="34"/>
      <c r="D4" s="34"/>
      <c r="E4" s="34"/>
      <c r="F4" s="34"/>
      <c r="G4" s="34"/>
      <c r="H4" s="34"/>
      <c r="I4" s="34"/>
      <c r="J4" s="35"/>
      <c r="K4" s="35"/>
      <c r="L4" s="35"/>
      <c r="M4" s="35"/>
      <c r="N4" s="26"/>
      <c r="O4" s="26"/>
      <c r="P4" s="26"/>
      <c r="Q4" s="26"/>
      <c r="R4" s="26"/>
      <c r="S4" s="26"/>
      <c r="T4" s="26"/>
      <c r="U4" s="26"/>
      <c r="V4" s="26"/>
      <c r="W4" s="26"/>
      <c r="X4" s="26"/>
      <c r="Y4" s="26"/>
      <c r="Z4" s="26"/>
      <c r="AA4" s="26"/>
      <c r="AB4" s="26"/>
      <c r="AC4" s="26"/>
      <c r="AD4" s="26"/>
      <c r="AE4" s="26"/>
      <c r="AF4" s="26"/>
      <c r="AG4" s="26"/>
      <c r="AH4" s="26"/>
      <c r="AI4" s="27"/>
      <c r="AJ4" s="27"/>
      <c r="AK4" s="27"/>
      <c r="AL4" s="28"/>
      <c r="AM4" s="29"/>
      <c r="AN4" s="30"/>
      <c r="AO4" s="30"/>
      <c r="AP4" s="31"/>
      <c r="AQ4" s="32"/>
      <c r="AR4" s="24"/>
      <c r="AS4" s="28"/>
      <c r="AT4" s="28"/>
      <c r="AU4" s="24" t="s">
        <v>202</v>
      </c>
      <c r="AW4" s="172"/>
      <c r="AX4" s="24"/>
      <c r="AY4" s="25"/>
      <c r="AZ4" s="24"/>
      <c r="BA4" s="242">
        <v>23</v>
      </c>
      <c r="BB4" s="243"/>
      <c r="BC4" s="2" t="s">
        <v>180</v>
      </c>
      <c r="BD4" s="24"/>
      <c r="BE4" s="24"/>
      <c r="BF4" s="26"/>
      <c r="BI4" s="8"/>
      <c r="BJ4" s="8"/>
      <c r="BK4" s="8"/>
    </row>
    <row r="5" spans="2:63" ht="5.25" customHeight="1" thickBot="1" x14ac:dyDescent="0.75">
      <c r="B5" s="37"/>
      <c r="C5" s="38"/>
      <c r="D5" s="38"/>
      <c r="E5" s="38"/>
      <c r="F5" s="38"/>
      <c r="G5" s="38"/>
      <c r="H5" s="38"/>
      <c r="I5" s="38"/>
      <c r="J5" s="38"/>
      <c r="K5" s="37"/>
      <c r="L5" s="37"/>
      <c r="M5" s="37"/>
      <c r="N5" s="37"/>
      <c r="O5" s="37"/>
      <c r="P5" s="37"/>
      <c r="Q5" s="37"/>
      <c r="R5" s="37"/>
      <c r="S5" s="37"/>
      <c r="T5" s="37"/>
      <c r="U5" s="37"/>
      <c r="V5" s="37"/>
      <c r="W5" s="37"/>
      <c r="X5" s="37"/>
      <c r="Y5" s="38"/>
      <c r="Z5" s="37"/>
      <c r="AA5" s="37"/>
      <c r="AB5" s="37"/>
      <c r="AC5" s="37"/>
      <c r="AD5" s="37"/>
      <c r="AE5" s="37"/>
      <c r="AF5" s="37"/>
      <c r="AG5" s="37"/>
      <c r="AH5" s="37"/>
      <c r="AI5" s="37"/>
      <c r="AJ5" s="37"/>
      <c r="AK5" s="37"/>
      <c r="AL5" s="37"/>
      <c r="AM5" s="37"/>
      <c r="AN5" s="37"/>
      <c r="AP5" s="3"/>
      <c r="BD5" s="4"/>
      <c r="BE5" s="4"/>
      <c r="BF5" s="4"/>
    </row>
    <row r="6" spans="2:63" ht="21.6" customHeight="1" x14ac:dyDescent="0.7">
      <c r="D6" s="248" t="s">
        <v>18</v>
      </c>
      <c r="E6" s="251" t="s">
        <v>198</v>
      </c>
      <c r="F6" s="252"/>
      <c r="G6" s="166"/>
      <c r="H6" s="163"/>
      <c r="I6" s="166"/>
      <c r="J6" s="163"/>
      <c r="K6" s="257" t="s">
        <v>200</v>
      </c>
      <c r="L6" s="258"/>
      <c r="M6" s="153"/>
      <c r="N6" s="153"/>
      <c r="O6" s="154"/>
      <c r="P6" s="266" t="s">
        <v>206</v>
      </c>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8" t="s">
        <v>207</v>
      </c>
      <c r="AS6" s="269"/>
      <c r="AT6" s="274" t="s">
        <v>208</v>
      </c>
      <c r="AU6" s="275"/>
      <c r="AV6" s="251" t="s">
        <v>209</v>
      </c>
      <c r="AW6" s="263"/>
      <c r="AX6" s="263"/>
      <c r="AY6" s="263"/>
      <c r="AZ6" s="263"/>
      <c r="BA6" s="263"/>
      <c r="BB6" s="263"/>
      <c r="BC6" s="263"/>
      <c r="BD6" s="263"/>
      <c r="BE6" s="280"/>
    </row>
    <row r="7" spans="2:63" ht="20.25" customHeight="1" x14ac:dyDescent="0.7">
      <c r="D7" s="249"/>
      <c r="E7" s="253"/>
      <c r="F7" s="254"/>
      <c r="G7" s="167"/>
      <c r="H7" s="164"/>
      <c r="I7" s="167"/>
      <c r="J7" s="164"/>
      <c r="K7" s="259"/>
      <c r="L7" s="260"/>
      <c r="M7" s="155"/>
      <c r="N7" s="155"/>
      <c r="O7" s="156"/>
      <c r="P7" s="283" t="s">
        <v>10</v>
      </c>
      <c r="Q7" s="283"/>
      <c r="R7" s="283"/>
      <c r="S7" s="283"/>
      <c r="T7" s="283"/>
      <c r="U7" s="283"/>
      <c r="V7" s="284"/>
      <c r="W7" s="285" t="s">
        <v>11</v>
      </c>
      <c r="X7" s="283"/>
      <c r="Y7" s="283"/>
      <c r="Z7" s="283"/>
      <c r="AA7" s="283"/>
      <c r="AB7" s="283"/>
      <c r="AC7" s="284"/>
      <c r="AD7" s="285" t="s">
        <v>12</v>
      </c>
      <c r="AE7" s="283"/>
      <c r="AF7" s="283"/>
      <c r="AG7" s="283"/>
      <c r="AH7" s="283"/>
      <c r="AI7" s="283"/>
      <c r="AJ7" s="284"/>
      <c r="AK7" s="285" t="s">
        <v>13</v>
      </c>
      <c r="AL7" s="283"/>
      <c r="AM7" s="283"/>
      <c r="AN7" s="283"/>
      <c r="AO7" s="283"/>
      <c r="AP7" s="283"/>
      <c r="AQ7" s="284"/>
      <c r="AR7" s="270"/>
      <c r="AS7" s="271"/>
      <c r="AT7" s="276"/>
      <c r="AU7" s="277"/>
      <c r="AV7" s="253"/>
      <c r="AW7" s="264"/>
      <c r="AX7" s="264"/>
      <c r="AY7" s="264"/>
      <c r="AZ7" s="264"/>
      <c r="BA7" s="264"/>
      <c r="BB7" s="264"/>
      <c r="BC7" s="264"/>
      <c r="BD7" s="264"/>
      <c r="BE7" s="281"/>
    </row>
    <row r="8" spans="2:63" ht="20.25" customHeight="1" x14ac:dyDescent="0.7">
      <c r="D8" s="249"/>
      <c r="E8" s="253"/>
      <c r="F8" s="254"/>
      <c r="G8" s="167"/>
      <c r="H8" s="164"/>
      <c r="I8" s="167"/>
      <c r="J8" s="164"/>
      <c r="K8" s="259"/>
      <c r="L8" s="260"/>
      <c r="M8" s="155"/>
      <c r="N8" s="155"/>
      <c r="O8" s="156"/>
      <c r="P8" s="123">
        <v>1</v>
      </c>
      <c r="Q8" s="124">
        <v>2</v>
      </c>
      <c r="R8" s="124">
        <v>3</v>
      </c>
      <c r="S8" s="124">
        <v>4</v>
      </c>
      <c r="T8" s="124">
        <v>5</v>
      </c>
      <c r="U8" s="124">
        <v>6</v>
      </c>
      <c r="V8" s="125">
        <v>7</v>
      </c>
      <c r="W8" s="126">
        <v>8</v>
      </c>
      <c r="X8" s="124">
        <v>9</v>
      </c>
      <c r="Y8" s="124">
        <v>10</v>
      </c>
      <c r="Z8" s="124">
        <v>11</v>
      </c>
      <c r="AA8" s="124">
        <v>12</v>
      </c>
      <c r="AB8" s="124">
        <v>13</v>
      </c>
      <c r="AC8" s="125">
        <v>14</v>
      </c>
      <c r="AD8" s="123">
        <v>15</v>
      </c>
      <c r="AE8" s="124">
        <v>16</v>
      </c>
      <c r="AF8" s="124">
        <v>17</v>
      </c>
      <c r="AG8" s="124">
        <v>18</v>
      </c>
      <c r="AH8" s="124">
        <v>19</v>
      </c>
      <c r="AI8" s="124">
        <v>20</v>
      </c>
      <c r="AJ8" s="125">
        <v>21</v>
      </c>
      <c r="AK8" s="126">
        <v>22</v>
      </c>
      <c r="AL8" s="124">
        <v>23</v>
      </c>
      <c r="AM8" s="124">
        <v>24</v>
      </c>
      <c r="AN8" s="124">
        <v>25</v>
      </c>
      <c r="AO8" s="124">
        <v>26</v>
      </c>
      <c r="AP8" s="124">
        <v>27</v>
      </c>
      <c r="AQ8" s="125">
        <v>28</v>
      </c>
      <c r="AR8" s="270"/>
      <c r="AS8" s="271"/>
      <c r="AT8" s="276"/>
      <c r="AU8" s="277"/>
      <c r="AV8" s="253"/>
      <c r="AW8" s="264"/>
      <c r="AX8" s="264"/>
      <c r="AY8" s="264"/>
      <c r="AZ8" s="264"/>
      <c r="BA8" s="264"/>
      <c r="BB8" s="264"/>
      <c r="BC8" s="264"/>
      <c r="BD8" s="264"/>
      <c r="BE8" s="281"/>
    </row>
    <row r="9" spans="2:63" ht="20.25" hidden="1" customHeight="1" x14ac:dyDescent="0.7">
      <c r="D9" s="249"/>
      <c r="E9" s="253"/>
      <c r="F9" s="254"/>
      <c r="G9" s="167"/>
      <c r="H9" s="164"/>
      <c r="I9" s="167"/>
      <c r="J9" s="164"/>
      <c r="K9" s="259"/>
      <c r="L9" s="260"/>
      <c r="M9" s="155"/>
      <c r="N9" s="155"/>
      <c r="O9" s="156"/>
      <c r="P9" s="123" t="e">
        <f>WEEKDAY(DATE(#REF!,#REF!,1))</f>
        <v>#REF!</v>
      </c>
      <c r="Q9" s="124" t="e">
        <f>WEEKDAY(DATE(#REF!,#REF!,2))</f>
        <v>#REF!</v>
      </c>
      <c r="R9" s="124" t="e">
        <f>WEEKDAY(DATE(#REF!,#REF!,3))</f>
        <v>#REF!</v>
      </c>
      <c r="S9" s="124" t="e">
        <f>WEEKDAY(DATE(#REF!,#REF!,4))</f>
        <v>#REF!</v>
      </c>
      <c r="T9" s="124" t="e">
        <f>WEEKDAY(DATE(#REF!,#REF!,5))</f>
        <v>#REF!</v>
      </c>
      <c r="U9" s="124" t="e">
        <f>WEEKDAY(DATE(#REF!,#REF!,6))</f>
        <v>#REF!</v>
      </c>
      <c r="V9" s="125" t="e">
        <f>WEEKDAY(DATE(#REF!,#REF!,7))</f>
        <v>#REF!</v>
      </c>
      <c r="W9" s="126" t="e">
        <f>WEEKDAY(DATE(#REF!,#REF!,8))</f>
        <v>#REF!</v>
      </c>
      <c r="X9" s="124" t="e">
        <f>WEEKDAY(DATE(#REF!,#REF!,9))</f>
        <v>#REF!</v>
      </c>
      <c r="Y9" s="124" t="e">
        <f>WEEKDAY(DATE(#REF!,#REF!,10))</f>
        <v>#REF!</v>
      </c>
      <c r="Z9" s="124" t="e">
        <f>WEEKDAY(DATE(#REF!,#REF!,11))</f>
        <v>#REF!</v>
      </c>
      <c r="AA9" s="124" t="e">
        <f>WEEKDAY(DATE(#REF!,#REF!,12))</f>
        <v>#REF!</v>
      </c>
      <c r="AB9" s="124" t="e">
        <f>WEEKDAY(DATE(#REF!,#REF!,13))</f>
        <v>#REF!</v>
      </c>
      <c r="AC9" s="125" t="e">
        <f>WEEKDAY(DATE(#REF!,#REF!,14))</f>
        <v>#REF!</v>
      </c>
      <c r="AD9" s="126" t="e">
        <f>WEEKDAY(DATE(#REF!,#REF!,15))</f>
        <v>#REF!</v>
      </c>
      <c r="AE9" s="124" t="e">
        <f>WEEKDAY(DATE(#REF!,#REF!,16))</f>
        <v>#REF!</v>
      </c>
      <c r="AF9" s="124" t="e">
        <f>WEEKDAY(DATE(#REF!,#REF!,17))</f>
        <v>#REF!</v>
      </c>
      <c r="AG9" s="124" t="e">
        <f>WEEKDAY(DATE(#REF!,#REF!,18))</f>
        <v>#REF!</v>
      </c>
      <c r="AH9" s="124" t="e">
        <f>WEEKDAY(DATE(#REF!,#REF!,19))</f>
        <v>#REF!</v>
      </c>
      <c r="AI9" s="124" t="e">
        <f>WEEKDAY(DATE(#REF!,#REF!,20))</f>
        <v>#REF!</v>
      </c>
      <c r="AJ9" s="125" t="e">
        <f>WEEKDAY(DATE(#REF!,#REF!,21))</f>
        <v>#REF!</v>
      </c>
      <c r="AK9" s="126" t="e">
        <f>WEEKDAY(DATE(#REF!,#REF!,22))</f>
        <v>#REF!</v>
      </c>
      <c r="AL9" s="124" t="e">
        <f>WEEKDAY(DATE(#REF!,#REF!,23))</f>
        <v>#REF!</v>
      </c>
      <c r="AM9" s="124" t="e">
        <f>WEEKDAY(DATE(#REF!,#REF!,24))</f>
        <v>#REF!</v>
      </c>
      <c r="AN9" s="124" t="e">
        <f>WEEKDAY(DATE(#REF!,#REF!,25))</f>
        <v>#REF!</v>
      </c>
      <c r="AO9" s="124" t="e">
        <f>WEEKDAY(DATE(#REF!,#REF!,26))</f>
        <v>#REF!</v>
      </c>
      <c r="AP9" s="124" t="e">
        <f>WEEKDAY(DATE(#REF!,#REF!,27))</f>
        <v>#REF!</v>
      </c>
      <c r="AQ9" s="125" t="e">
        <f>WEEKDAY(DATE(#REF!,#REF!,28))</f>
        <v>#REF!</v>
      </c>
      <c r="AR9" s="270"/>
      <c r="AS9" s="271"/>
      <c r="AT9" s="276"/>
      <c r="AU9" s="277"/>
      <c r="AV9" s="253"/>
      <c r="AW9" s="264"/>
      <c r="AX9" s="264"/>
      <c r="AY9" s="264"/>
      <c r="AZ9" s="264"/>
      <c r="BA9" s="264"/>
      <c r="BB9" s="264"/>
      <c r="BC9" s="264"/>
      <c r="BD9" s="264"/>
      <c r="BE9" s="281"/>
    </row>
    <row r="10" spans="2:63" ht="20.25" customHeight="1" thickBot="1" x14ac:dyDescent="0.75">
      <c r="D10" s="250"/>
      <c r="E10" s="255"/>
      <c r="F10" s="256"/>
      <c r="G10" s="168"/>
      <c r="H10" s="165"/>
      <c r="I10" s="168"/>
      <c r="J10" s="165"/>
      <c r="K10" s="261"/>
      <c r="L10" s="262"/>
      <c r="M10" s="157"/>
      <c r="N10" s="157"/>
      <c r="O10" s="158"/>
      <c r="P10" s="127" t="s">
        <v>21</v>
      </c>
      <c r="Q10" s="127" t="s">
        <v>189</v>
      </c>
      <c r="R10" s="127" t="s">
        <v>190</v>
      </c>
      <c r="S10" s="127" t="s">
        <v>191</v>
      </c>
      <c r="T10" s="127" t="s">
        <v>192</v>
      </c>
      <c r="U10" s="127" t="s">
        <v>193</v>
      </c>
      <c r="V10" s="128" t="s">
        <v>22</v>
      </c>
      <c r="W10" s="127" t="s">
        <v>21</v>
      </c>
      <c r="X10" s="127" t="s">
        <v>189</v>
      </c>
      <c r="Y10" s="127" t="s">
        <v>190</v>
      </c>
      <c r="Z10" s="127" t="s">
        <v>191</v>
      </c>
      <c r="AA10" s="127" t="s">
        <v>192</v>
      </c>
      <c r="AB10" s="127" t="s">
        <v>193</v>
      </c>
      <c r="AC10" s="128" t="s">
        <v>22</v>
      </c>
      <c r="AD10" s="127" t="s">
        <v>21</v>
      </c>
      <c r="AE10" s="127" t="s">
        <v>189</v>
      </c>
      <c r="AF10" s="127" t="s">
        <v>190</v>
      </c>
      <c r="AG10" s="127" t="s">
        <v>191</v>
      </c>
      <c r="AH10" s="127" t="s">
        <v>192</v>
      </c>
      <c r="AI10" s="127" t="s">
        <v>193</v>
      </c>
      <c r="AJ10" s="128" t="s">
        <v>22</v>
      </c>
      <c r="AK10" s="127" t="s">
        <v>21</v>
      </c>
      <c r="AL10" s="127" t="s">
        <v>189</v>
      </c>
      <c r="AM10" s="127" t="s">
        <v>190</v>
      </c>
      <c r="AN10" s="127" t="s">
        <v>191</v>
      </c>
      <c r="AO10" s="127" t="s">
        <v>192</v>
      </c>
      <c r="AP10" s="127" t="s">
        <v>193</v>
      </c>
      <c r="AQ10" s="128" t="s">
        <v>22</v>
      </c>
      <c r="AR10" s="272"/>
      <c r="AS10" s="273"/>
      <c r="AT10" s="278"/>
      <c r="AU10" s="279"/>
      <c r="AV10" s="255"/>
      <c r="AW10" s="265"/>
      <c r="AX10" s="265"/>
      <c r="AY10" s="265"/>
      <c r="AZ10" s="265"/>
      <c r="BA10" s="265"/>
      <c r="BB10" s="265"/>
      <c r="BC10" s="265"/>
      <c r="BD10" s="265"/>
      <c r="BE10" s="282"/>
    </row>
    <row r="11" spans="2:63" ht="20.25" customHeight="1" x14ac:dyDescent="0.7">
      <c r="D11" s="215">
        <f>D9+1</f>
        <v>1</v>
      </c>
      <c r="E11" s="244"/>
      <c r="F11" s="245"/>
      <c r="G11" s="130"/>
      <c r="H11" s="131"/>
      <c r="I11" s="130"/>
      <c r="J11" s="131"/>
      <c r="K11" s="246"/>
      <c r="L11" s="247"/>
      <c r="M11" s="95" t="s">
        <v>16</v>
      </c>
      <c r="N11" s="96"/>
      <c r="O11" s="97"/>
      <c r="P11" s="89"/>
      <c r="Q11" s="90"/>
      <c r="R11" s="90"/>
      <c r="S11" s="90"/>
      <c r="T11" s="90"/>
      <c r="U11" s="90"/>
      <c r="V11" s="91"/>
      <c r="W11" s="89"/>
      <c r="X11" s="90"/>
      <c r="Y11" s="90"/>
      <c r="Z11" s="90"/>
      <c r="AA11" s="90"/>
      <c r="AB11" s="90"/>
      <c r="AC11" s="91"/>
      <c r="AD11" s="89"/>
      <c r="AE11" s="90"/>
      <c r="AF11" s="90"/>
      <c r="AG11" s="90"/>
      <c r="AH11" s="90"/>
      <c r="AI11" s="90"/>
      <c r="AJ11" s="91"/>
      <c r="AK11" s="89"/>
      <c r="AL11" s="90"/>
      <c r="AM11" s="90"/>
      <c r="AN11" s="90"/>
      <c r="AO11" s="90"/>
      <c r="AP11" s="90"/>
      <c r="AQ11" s="91"/>
      <c r="AR11" s="225"/>
      <c r="AS11" s="226"/>
      <c r="AT11" s="227"/>
      <c r="AU11" s="228"/>
      <c r="AV11" s="292"/>
      <c r="AW11" s="293"/>
      <c r="AX11" s="293"/>
      <c r="AY11" s="293"/>
      <c r="AZ11" s="293"/>
      <c r="BA11" s="293"/>
      <c r="BB11" s="293"/>
      <c r="BC11" s="293"/>
      <c r="BD11" s="293"/>
      <c r="BE11" s="294"/>
    </row>
    <row r="12" spans="2:63" ht="20.25" customHeight="1" thickBot="1" x14ac:dyDescent="0.75">
      <c r="D12" s="232"/>
      <c r="E12" s="233"/>
      <c r="F12" s="234"/>
      <c r="G12" s="132"/>
      <c r="H12" s="133">
        <f>E11</f>
        <v>0</v>
      </c>
      <c r="I12" s="132"/>
      <c r="J12" s="133">
        <f>K11</f>
        <v>0</v>
      </c>
      <c r="K12" s="235"/>
      <c r="L12" s="236"/>
      <c r="M12" s="98" t="s">
        <v>158</v>
      </c>
      <c r="N12" s="99"/>
      <c r="O12" s="100"/>
      <c r="P12" s="139" t="str">
        <f>IF(P11="","",VLOOKUP(P11,シフト記号表!$C$6:$L$47,10,FALSE))</f>
        <v/>
      </c>
      <c r="Q12" s="140" t="str">
        <f>IF(Q11="","",VLOOKUP(Q11,シフト記号表!$C$6:$L$47,10,FALSE))</f>
        <v/>
      </c>
      <c r="R12" s="140" t="str">
        <f>IF(R11="","",VLOOKUP(R11,シフト記号表!$C$6:$L$47,10,FALSE))</f>
        <v/>
      </c>
      <c r="S12" s="140" t="str">
        <f>IF(S11="","",VLOOKUP(S11,シフト記号表!$C$6:$L$47,10,FALSE))</f>
        <v/>
      </c>
      <c r="T12" s="140" t="str">
        <f>IF(T11="","",VLOOKUP(T11,シフト記号表!$C$6:$L$47,10,FALSE))</f>
        <v/>
      </c>
      <c r="U12" s="140" t="str">
        <f>IF(U11="","",VLOOKUP(U11,シフト記号表!$C$6:$L$47,10,FALSE))</f>
        <v/>
      </c>
      <c r="V12" s="141" t="str">
        <f>IF(V11="","",VLOOKUP(V11,シフト記号表!$C$6:$L$47,10,FALSE))</f>
        <v/>
      </c>
      <c r="W12" s="139" t="str">
        <f>IF(W11="","",VLOOKUP(W11,シフト記号表!$C$6:$L$47,10,FALSE))</f>
        <v/>
      </c>
      <c r="X12" s="140" t="str">
        <f>IF(X11="","",VLOOKUP(X11,シフト記号表!$C$6:$L$47,10,FALSE))</f>
        <v/>
      </c>
      <c r="Y12" s="140" t="str">
        <f>IF(Y11="","",VLOOKUP(Y11,シフト記号表!$C$6:$L$47,10,FALSE))</f>
        <v/>
      </c>
      <c r="Z12" s="140" t="str">
        <f>IF(Z11="","",VLOOKUP(Z11,シフト記号表!$C$6:$L$47,10,FALSE))</f>
        <v/>
      </c>
      <c r="AA12" s="140" t="str">
        <f>IF(AA11="","",VLOOKUP(AA11,シフト記号表!$C$6:$L$47,10,FALSE))</f>
        <v/>
      </c>
      <c r="AB12" s="140" t="str">
        <f>IF(AB11="","",VLOOKUP(AB11,シフト記号表!$C$6:$L$47,10,FALSE))</f>
        <v/>
      </c>
      <c r="AC12" s="141" t="str">
        <f>IF(AC11="","",VLOOKUP(AC11,シフト記号表!$C$6:$L$47,10,FALSE))</f>
        <v/>
      </c>
      <c r="AD12" s="139" t="str">
        <f>IF(AD11="","",VLOOKUP(AD11,シフト記号表!$C$6:$L$47,10,FALSE))</f>
        <v/>
      </c>
      <c r="AE12" s="140" t="str">
        <f>IF(AE11="","",VLOOKUP(AE11,シフト記号表!$C$6:$L$47,10,FALSE))</f>
        <v/>
      </c>
      <c r="AF12" s="140" t="str">
        <f>IF(AF11="","",VLOOKUP(AF11,シフト記号表!$C$6:$L$47,10,FALSE))</f>
        <v/>
      </c>
      <c r="AG12" s="140" t="str">
        <f>IF(AG11="","",VLOOKUP(AG11,シフト記号表!$C$6:$L$47,10,FALSE))</f>
        <v/>
      </c>
      <c r="AH12" s="140" t="str">
        <f>IF(AH11="","",VLOOKUP(AH11,シフト記号表!$C$6:$L$47,10,FALSE))</f>
        <v/>
      </c>
      <c r="AI12" s="140" t="str">
        <f>IF(AI11="","",VLOOKUP(AI11,シフト記号表!$C$6:$L$47,10,FALSE))</f>
        <v/>
      </c>
      <c r="AJ12" s="141" t="str">
        <f>IF(AJ11="","",VLOOKUP(AJ11,シフト記号表!$C$6:$L$47,10,FALSE))</f>
        <v/>
      </c>
      <c r="AK12" s="139" t="str">
        <f>IF(AK11="","",VLOOKUP(AK11,シフト記号表!$C$6:$L$47,10,FALSE))</f>
        <v/>
      </c>
      <c r="AL12" s="140" t="str">
        <f>IF(AL11="","",VLOOKUP(AL11,シフト記号表!$C$6:$L$47,10,FALSE))</f>
        <v/>
      </c>
      <c r="AM12" s="140" t="str">
        <f>IF(AM11="","",VLOOKUP(AM11,シフト記号表!$C$6:$L$47,10,FALSE))</f>
        <v/>
      </c>
      <c r="AN12" s="140" t="str">
        <f>IF(AN11="","",VLOOKUP(AN11,シフト記号表!$C$6:$L$47,10,FALSE))</f>
        <v/>
      </c>
      <c r="AO12" s="140" t="str">
        <f>IF(AO11="","",VLOOKUP(AO11,シフト記号表!$C$6:$L$47,10,FALSE))</f>
        <v/>
      </c>
      <c r="AP12" s="140" t="str">
        <f>IF(AP11="","",VLOOKUP(AP11,シフト記号表!$C$6:$L$47,10,FALSE))</f>
        <v/>
      </c>
      <c r="AQ12" s="141" t="str">
        <f>IF(AQ11="","",VLOOKUP(AQ11,シフト記号表!$C$6:$L$47,10,FALSE))</f>
        <v/>
      </c>
      <c r="AR12" s="237">
        <f>SUM(P12:AQ12)</f>
        <v>0</v>
      </c>
      <c r="AS12" s="238"/>
      <c r="AT12" s="239">
        <f>AR12/4</f>
        <v>0</v>
      </c>
      <c r="AU12" s="238"/>
      <c r="AV12" s="295"/>
      <c r="AW12" s="296"/>
      <c r="AX12" s="296"/>
      <c r="AY12" s="296"/>
      <c r="AZ12" s="296"/>
      <c r="BA12" s="296"/>
      <c r="BB12" s="296"/>
      <c r="BC12" s="296"/>
      <c r="BD12" s="296"/>
      <c r="BE12" s="297"/>
    </row>
    <row r="13" spans="2:63" ht="20.25" customHeight="1" x14ac:dyDescent="0.7">
      <c r="D13" s="215">
        <f>D11+1</f>
        <v>2</v>
      </c>
      <c r="E13" s="217"/>
      <c r="F13" s="218"/>
      <c r="G13" s="134"/>
      <c r="H13" s="135"/>
      <c r="I13" s="134"/>
      <c r="J13" s="135"/>
      <c r="K13" s="221"/>
      <c r="L13" s="222"/>
      <c r="M13" s="101" t="s">
        <v>16</v>
      </c>
      <c r="N13" s="102"/>
      <c r="O13" s="103"/>
      <c r="P13" s="92"/>
      <c r="Q13" s="93"/>
      <c r="R13" s="93"/>
      <c r="S13" s="93"/>
      <c r="T13" s="93"/>
      <c r="U13" s="93"/>
      <c r="V13" s="94"/>
      <c r="W13" s="92"/>
      <c r="X13" s="93"/>
      <c r="Y13" s="93"/>
      <c r="Z13" s="93"/>
      <c r="AA13" s="93"/>
      <c r="AB13" s="93"/>
      <c r="AC13" s="94"/>
      <c r="AD13" s="92"/>
      <c r="AE13" s="93"/>
      <c r="AF13" s="93"/>
      <c r="AG13" s="93"/>
      <c r="AH13" s="93"/>
      <c r="AI13" s="93"/>
      <c r="AJ13" s="94"/>
      <c r="AK13" s="92"/>
      <c r="AL13" s="93"/>
      <c r="AM13" s="93"/>
      <c r="AN13" s="93"/>
      <c r="AO13" s="93"/>
      <c r="AP13" s="93"/>
      <c r="AQ13" s="94"/>
      <c r="AR13" s="225"/>
      <c r="AS13" s="226"/>
      <c r="AT13" s="227"/>
      <c r="AU13" s="228"/>
      <c r="AV13" s="295"/>
      <c r="AW13" s="296"/>
      <c r="AX13" s="296"/>
      <c r="AY13" s="296"/>
      <c r="AZ13" s="296"/>
      <c r="BA13" s="296"/>
      <c r="BB13" s="296"/>
      <c r="BC13" s="296"/>
      <c r="BD13" s="296"/>
      <c r="BE13" s="297"/>
    </row>
    <row r="14" spans="2:63" ht="20.25" customHeight="1" thickBot="1" x14ac:dyDescent="0.75">
      <c r="D14" s="232"/>
      <c r="E14" s="233"/>
      <c r="F14" s="234"/>
      <c r="G14" s="132"/>
      <c r="H14" s="133">
        <f>E13</f>
        <v>0</v>
      </c>
      <c r="I14" s="132"/>
      <c r="J14" s="133">
        <f>K13</f>
        <v>0</v>
      </c>
      <c r="K14" s="235"/>
      <c r="L14" s="236"/>
      <c r="M14" s="98" t="s">
        <v>158</v>
      </c>
      <c r="N14" s="99"/>
      <c r="O14" s="100"/>
      <c r="P14" s="139" t="str">
        <f>IF(P13="","",VLOOKUP(P13,シフト記号表!$C$6:$L$47,10,FALSE))</f>
        <v/>
      </c>
      <c r="Q14" s="140" t="str">
        <f>IF(Q13="","",VLOOKUP(Q13,シフト記号表!$C$6:$L$47,10,FALSE))</f>
        <v/>
      </c>
      <c r="R14" s="140" t="str">
        <f>IF(R13="","",VLOOKUP(R13,シフト記号表!$C$6:$L$47,10,FALSE))</f>
        <v/>
      </c>
      <c r="S14" s="140" t="str">
        <f>IF(S13="","",VLOOKUP(S13,シフト記号表!$C$6:$L$47,10,FALSE))</f>
        <v/>
      </c>
      <c r="T14" s="140" t="str">
        <f>IF(T13="","",VLOOKUP(T13,シフト記号表!$C$6:$L$47,10,FALSE))</f>
        <v/>
      </c>
      <c r="U14" s="140" t="str">
        <f>IF(U13="","",VLOOKUP(U13,シフト記号表!$C$6:$L$47,10,FALSE))</f>
        <v/>
      </c>
      <c r="V14" s="141" t="str">
        <f>IF(V13="","",VLOOKUP(V13,シフト記号表!$C$6:$L$47,10,FALSE))</f>
        <v/>
      </c>
      <c r="W14" s="139" t="str">
        <f>IF(W13="","",VLOOKUP(W13,シフト記号表!$C$6:$L$47,10,FALSE))</f>
        <v/>
      </c>
      <c r="X14" s="140" t="str">
        <f>IF(X13="","",VLOOKUP(X13,シフト記号表!$C$6:$L$47,10,FALSE))</f>
        <v/>
      </c>
      <c r="Y14" s="140" t="str">
        <f>IF(Y13="","",VLOOKUP(Y13,シフト記号表!$C$6:$L$47,10,FALSE))</f>
        <v/>
      </c>
      <c r="Z14" s="140" t="str">
        <f>IF(Z13="","",VLOOKUP(Z13,シフト記号表!$C$6:$L$47,10,FALSE))</f>
        <v/>
      </c>
      <c r="AA14" s="140" t="str">
        <f>IF(AA13="","",VLOOKUP(AA13,シフト記号表!$C$6:$L$47,10,FALSE))</f>
        <v/>
      </c>
      <c r="AB14" s="140" t="str">
        <f>IF(AB13="","",VLOOKUP(AB13,シフト記号表!$C$6:$L$47,10,FALSE))</f>
        <v/>
      </c>
      <c r="AC14" s="141" t="str">
        <f>IF(AC13="","",VLOOKUP(AC13,シフト記号表!$C$6:$L$47,10,FALSE))</f>
        <v/>
      </c>
      <c r="AD14" s="139" t="str">
        <f>IF(AD13="","",VLOOKUP(AD13,シフト記号表!$C$6:$L$47,10,FALSE))</f>
        <v/>
      </c>
      <c r="AE14" s="140" t="str">
        <f>IF(AE13="","",VLOOKUP(AE13,シフト記号表!$C$6:$L$47,10,FALSE))</f>
        <v/>
      </c>
      <c r="AF14" s="140" t="str">
        <f>IF(AF13="","",VLOOKUP(AF13,シフト記号表!$C$6:$L$47,10,FALSE))</f>
        <v/>
      </c>
      <c r="AG14" s="140" t="str">
        <f>IF(AG13="","",VLOOKUP(AG13,シフト記号表!$C$6:$L$47,10,FALSE))</f>
        <v/>
      </c>
      <c r="AH14" s="140" t="str">
        <f>IF(AH13="","",VLOOKUP(AH13,シフト記号表!$C$6:$L$47,10,FALSE))</f>
        <v/>
      </c>
      <c r="AI14" s="140" t="str">
        <f>IF(AI13="","",VLOOKUP(AI13,シフト記号表!$C$6:$L$47,10,FALSE))</f>
        <v/>
      </c>
      <c r="AJ14" s="141" t="str">
        <f>IF(AJ13="","",VLOOKUP(AJ13,シフト記号表!$C$6:$L$47,10,FALSE))</f>
        <v/>
      </c>
      <c r="AK14" s="139" t="str">
        <f>IF(AK13="","",VLOOKUP(AK13,シフト記号表!$C$6:$L$47,10,FALSE))</f>
        <v/>
      </c>
      <c r="AL14" s="140" t="str">
        <f>IF(AL13="","",VLOOKUP(AL13,シフト記号表!$C$6:$L$47,10,FALSE))</f>
        <v/>
      </c>
      <c r="AM14" s="140" t="str">
        <f>IF(AM13="","",VLOOKUP(AM13,シフト記号表!$C$6:$L$47,10,FALSE))</f>
        <v/>
      </c>
      <c r="AN14" s="140" t="str">
        <f>IF(AN13="","",VLOOKUP(AN13,シフト記号表!$C$6:$L$47,10,FALSE))</f>
        <v/>
      </c>
      <c r="AO14" s="140" t="str">
        <f>IF(AO13="","",VLOOKUP(AO13,シフト記号表!$C$6:$L$47,10,FALSE))</f>
        <v/>
      </c>
      <c r="AP14" s="140" t="str">
        <f>IF(AP13="","",VLOOKUP(AP13,シフト記号表!$C$6:$L$47,10,FALSE))</f>
        <v/>
      </c>
      <c r="AQ14" s="141" t="str">
        <f>IF(AQ13="","",VLOOKUP(AQ13,シフト記号表!$C$6:$L$47,10,FALSE))</f>
        <v/>
      </c>
      <c r="AR14" s="237">
        <f>SUM(P14:AQ14)</f>
        <v>0</v>
      </c>
      <c r="AS14" s="238"/>
      <c r="AT14" s="239">
        <f t="shared" ref="AT14" si="0">AR14/4</f>
        <v>0</v>
      </c>
      <c r="AU14" s="238"/>
      <c r="AV14" s="295"/>
      <c r="AW14" s="296"/>
      <c r="AX14" s="296"/>
      <c r="AY14" s="296"/>
      <c r="AZ14" s="296"/>
      <c r="BA14" s="296"/>
      <c r="BB14" s="296"/>
      <c r="BC14" s="296"/>
      <c r="BD14" s="296"/>
      <c r="BE14" s="297"/>
    </row>
    <row r="15" spans="2:63" ht="20.25" customHeight="1" x14ac:dyDescent="0.7">
      <c r="D15" s="215">
        <f>D13+1</f>
        <v>3</v>
      </c>
      <c r="E15" s="217"/>
      <c r="F15" s="218"/>
      <c r="G15" s="132"/>
      <c r="H15" s="133"/>
      <c r="I15" s="132"/>
      <c r="J15" s="133"/>
      <c r="K15" s="221"/>
      <c r="L15" s="222"/>
      <c r="M15" s="101" t="s">
        <v>16</v>
      </c>
      <c r="N15" s="102"/>
      <c r="O15" s="103"/>
      <c r="P15" s="92"/>
      <c r="Q15" s="93"/>
      <c r="R15" s="93"/>
      <c r="S15" s="93"/>
      <c r="T15" s="93"/>
      <c r="U15" s="93"/>
      <c r="V15" s="94"/>
      <c r="W15" s="92"/>
      <c r="X15" s="93"/>
      <c r="Y15" s="93"/>
      <c r="Z15" s="93"/>
      <c r="AA15" s="93"/>
      <c r="AB15" s="93"/>
      <c r="AC15" s="94"/>
      <c r="AD15" s="92"/>
      <c r="AE15" s="93"/>
      <c r="AF15" s="93"/>
      <c r="AG15" s="93"/>
      <c r="AH15" s="93"/>
      <c r="AI15" s="93"/>
      <c r="AJ15" s="94"/>
      <c r="AK15" s="92"/>
      <c r="AL15" s="93"/>
      <c r="AM15" s="93"/>
      <c r="AN15" s="93"/>
      <c r="AO15" s="93"/>
      <c r="AP15" s="93"/>
      <c r="AQ15" s="94"/>
      <c r="AR15" s="225"/>
      <c r="AS15" s="226"/>
      <c r="AT15" s="227"/>
      <c r="AU15" s="228"/>
      <c r="AV15" s="295"/>
      <c r="AW15" s="296"/>
      <c r="AX15" s="296"/>
      <c r="AY15" s="296"/>
      <c r="AZ15" s="296"/>
      <c r="BA15" s="296"/>
      <c r="BB15" s="296"/>
      <c r="BC15" s="296"/>
      <c r="BD15" s="296"/>
      <c r="BE15" s="297"/>
    </row>
    <row r="16" spans="2:63" ht="20.25" customHeight="1" thickBot="1" x14ac:dyDescent="0.75">
      <c r="D16" s="232"/>
      <c r="E16" s="233"/>
      <c r="F16" s="234"/>
      <c r="G16" s="132"/>
      <c r="H16" s="133">
        <f>E15</f>
        <v>0</v>
      </c>
      <c r="I16" s="132"/>
      <c r="J16" s="133">
        <f>K15</f>
        <v>0</v>
      </c>
      <c r="K16" s="235"/>
      <c r="L16" s="236"/>
      <c r="M16" s="98" t="s">
        <v>158</v>
      </c>
      <c r="N16" s="99"/>
      <c r="O16" s="100"/>
      <c r="P16" s="139" t="str">
        <f>IF(P15="","",VLOOKUP(P15,シフト記号表!$C$6:$L$47,10,FALSE))</f>
        <v/>
      </c>
      <c r="Q16" s="140" t="str">
        <f>IF(Q15="","",VLOOKUP(Q15,シフト記号表!$C$6:$L$47,10,FALSE))</f>
        <v/>
      </c>
      <c r="R16" s="140" t="str">
        <f>IF(R15="","",VLOOKUP(R15,シフト記号表!$C$6:$L$47,10,FALSE))</f>
        <v/>
      </c>
      <c r="S16" s="140" t="str">
        <f>IF(S15="","",VLOOKUP(S15,シフト記号表!$C$6:$L$47,10,FALSE))</f>
        <v/>
      </c>
      <c r="T16" s="140" t="str">
        <f>IF(T15="","",VLOOKUP(T15,シフト記号表!$C$6:$L$47,10,FALSE))</f>
        <v/>
      </c>
      <c r="U16" s="140" t="str">
        <f>IF(U15="","",VLOOKUP(U15,シフト記号表!$C$6:$L$47,10,FALSE))</f>
        <v/>
      </c>
      <c r="V16" s="141" t="str">
        <f>IF(V15="","",VLOOKUP(V15,シフト記号表!$C$6:$L$47,10,FALSE))</f>
        <v/>
      </c>
      <c r="W16" s="139" t="str">
        <f>IF(W15="","",VLOOKUP(W15,シフト記号表!$C$6:$L$47,10,FALSE))</f>
        <v/>
      </c>
      <c r="X16" s="140" t="str">
        <f>IF(X15="","",VLOOKUP(X15,シフト記号表!$C$6:$L$47,10,FALSE))</f>
        <v/>
      </c>
      <c r="Y16" s="140" t="str">
        <f>IF(Y15="","",VLOOKUP(Y15,シフト記号表!$C$6:$L$47,10,FALSE))</f>
        <v/>
      </c>
      <c r="Z16" s="140" t="str">
        <f>IF(Z15="","",VLOOKUP(Z15,シフト記号表!$C$6:$L$47,10,FALSE))</f>
        <v/>
      </c>
      <c r="AA16" s="140" t="str">
        <f>IF(AA15="","",VLOOKUP(AA15,シフト記号表!$C$6:$L$47,10,FALSE))</f>
        <v/>
      </c>
      <c r="AB16" s="140" t="str">
        <f>IF(AB15="","",VLOOKUP(AB15,シフト記号表!$C$6:$L$47,10,FALSE))</f>
        <v/>
      </c>
      <c r="AC16" s="141" t="str">
        <f>IF(AC15="","",VLOOKUP(AC15,シフト記号表!$C$6:$L$47,10,FALSE))</f>
        <v/>
      </c>
      <c r="AD16" s="139" t="str">
        <f>IF(AD15="","",VLOOKUP(AD15,シフト記号表!$C$6:$L$47,10,FALSE))</f>
        <v/>
      </c>
      <c r="AE16" s="140" t="str">
        <f>IF(AE15="","",VLOOKUP(AE15,シフト記号表!$C$6:$L$47,10,FALSE))</f>
        <v/>
      </c>
      <c r="AF16" s="140" t="str">
        <f>IF(AF15="","",VLOOKUP(AF15,シフト記号表!$C$6:$L$47,10,FALSE))</f>
        <v/>
      </c>
      <c r="AG16" s="140" t="str">
        <f>IF(AG15="","",VLOOKUP(AG15,シフト記号表!$C$6:$L$47,10,FALSE))</f>
        <v/>
      </c>
      <c r="AH16" s="140" t="str">
        <f>IF(AH15="","",VLOOKUP(AH15,シフト記号表!$C$6:$L$47,10,FALSE))</f>
        <v/>
      </c>
      <c r="AI16" s="140" t="str">
        <f>IF(AI15="","",VLOOKUP(AI15,シフト記号表!$C$6:$L$47,10,FALSE))</f>
        <v/>
      </c>
      <c r="AJ16" s="141" t="str">
        <f>IF(AJ15="","",VLOOKUP(AJ15,シフト記号表!$C$6:$L$47,10,FALSE))</f>
        <v/>
      </c>
      <c r="AK16" s="139" t="str">
        <f>IF(AK15="","",VLOOKUP(AK15,シフト記号表!$C$6:$L$47,10,FALSE))</f>
        <v/>
      </c>
      <c r="AL16" s="140" t="str">
        <f>IF(AL15="","",VLOOKUP(AL15,シフト記号表!$C$6:$L$47,10,FALSE))</f>
        <v/>
      </c>
      <c r="AM16" s="140" t="str">
        <f>IF(AM15="","",VLOOKUP(AM15,シフト記号表!$C$6:$L$47,10,FALSE))</f>
        <v/>
      </c>
      <c r="AN16" s="140" t="str">
        <f>IF(AN15="","",VLOOKUP(AN15,シフト記号表!$C$6:$L$47,10,FALSE))</f>
        <v/>
      </c>
      <c r="AO16" s="140" t="str">
        <f>IF(AO15="","",VLOOKUP(AO15,シフト記号表!$C$6:$L$47,10,FALSE))</f>
        <v/>
      </c>
      <c r="AP16" s="140" t="str">
        <f>IF(AP15="","",VLOOKUP(AP15,シフト記号表!$C$6:$L$47,10,FALSE))</f>
        <v/>
      </c>
      <c r="AQ16" s="141" t="str">
        <f>IF(AQ15="","",VLOOKUP(AQ15,シフト記号表!$C$6:$L$47,10,FALSE))</f>
        <v/>
      </c>
      <c r="AR16" s="237">
        <f>SUM(P16:AQ16)</f>
        <v>0</v>
      </c>
      <c r="AS16" s="238"/>
      <c r="AT16" s="239">
        <f t="shared" ref="AT16" si="1">AR16/4</f>
        <v>0</v>
      </c>
      <c r="AU16" s="238"/>
      <c r="AV16" s="295"/>
      <c r="AW16" s="296"/>
      <c r="AX16" s="296"/>
      <c r="AY16" s="296"/>
      <c r="AZ16" s="296"/>
      <c r="BA16" s="296"/>
      <c r="BB16" s="296"/>
      <c r="BC16" s="296"/>
      <c r="BD16" s="296"/>
      <c r="BE16" s="297"/>
    </row>
    <row r="17" spans="4:57" ht="20.25" customHeight="1" x14ac:dyDescent="0.7">
      <c r="D17" s="215">
        <f>D15+1</f>
        <v>4</v>
      </c>
      <c r="E17" s="217"/>
      <c r="F17" s="218"/>
      <c r="G17" s="132"/>
      <c r="H17" s="133"/>
      <c r="I17" s="132"/>
      <c r="J17" s="133"/>
      <c r="K17" s="221"/>
      <c r="L17" s="222"/>
      <c r="M17" s="101" t="s">
        <v>16</v>
      </c>
      <c r="N17" s="102"/>
      <c r="O17" s="103"/>
      <c r="P17" s="92"/>
      <c r="Q17" s="93"/>
      <c r="R17" s="93"/>
      <c r="S17" s="93"/>
      <c r="T17" s="93"/>
      <c r="U17" s="93"/>
      <c r="V17" s="94"/>
      <c r="W17" s="92"/>
      <c r="X17" s="93"/>
      <c r="Y17" s="93"/>
      <c r="Z17" s="93"/>
      <c r="AA17" s="93"/>
      <c r="AB17" s="93"/>
      <c r="AC17" s="94"/>
      <c r="AD17" s="92"/>
      <c r="AE17" s="93"/>
      <c r="AF17" s="93"/>
      <c r="AG17" s="93"/>
      <c r="AH17" s="93"/>
      <c r="AI17" s="93"/>
      <c r="AJ17" s="94"/>
      <c r="AK17" s="92"/>
      <c r="AL17" s="93"/>
      <c r="AM17" s="93"/>
      <c r="AN17" s="93"/>
      <c r="AO17" s="93"/>
      <c r="AP17" s="93"/>
      <c r="AQ17" s="94"/>
      <c r="AR17" s="225"/>
      <c r="AS17" s="226"/>
      <c r="AT17" s="227"/>
      <c r="AU17" s="228"/>
      <c r="AV17" s="295"/>
      <c r="AW17" s="296"/>
      <c r="AX17" s="296"/>
      <c r="AY17" s="296"/>
      <c r="AZ17" s="296"/>
      <c r="BA17" s="296"/>
      <c r="BB17" s="296"/>
      <c r="BC17" s="296"/>
      <c r="BD17" s="296"/>
      <c r="BE17" s="297"/>
    </row>
    <row r="18" spans="4:57" ht="20.25" customHeight="1" thickBot="1" x14ac:dyDescent="0.75">
      <c r="D18" s="232"/>
      <c r="E18" s="233"/>
      <c r="F18" s="234"/>
      <c r="G18" s="132"/>
      <c r="H18" s="133">
        <f>E17</f>
        <v>0</v>
      </c>
      <c r="I18" s="132"/>
      <c r="J18" s="133">
        <f>K17</f>
        <v>0</v>
      </c>
      <c r="K18" s="235"/>
      <c r="L18" s="236"/>
      <c r="M18" s="98" t="s">
        <v>158</v>
      </c>
      <c r="N18" s="99"/>
      <c r="O18" s="100"/>
      <c r="P18" s="139" t="str">
        <f>IF(P17="","",VLOOKUP(P17,シフト記号表!$C$6:$L$47,10,FALSE))</f>
        <v/>
      </c>
      <c r="Q18" s="140" t="str">
        <f>IF(Q17="","",VLOOKUP(Q17,シフト記号表!$C$6:$L$47,10,FALSE))</f>
        <v/>
      </c>
      <c r="R18" s="140" t="str">
        <f>IF(R17="","",VLOOKUP(R17,シフト記号表!$C$6:$L$47,10,FALSE))</f>
        <v/>
      </c>
      <c r="S18" s="140" t="str">
        <f>IF(S17="","",VLOOKUP(S17,シフト記号表!$C$6:$L$47,10,FALSE))</f>
        <v/>
      </c>
      <c r="T18" s="140" t="str">
        <f>IF(T17="","",VLOOKUP(T17,シフト記号表!$C$6:$L$47,10,FALSE))</f>
        <v/>
      </c>
      <c r="U18" s="140" t="str">
        <f>IF(U17="","",VLOOKUP(U17,シフト記号表!$C$6:$L$47,10,FALSE))</f>
        <v/>
      </c>
      <c r="V18" s="141" t="str">
        <f>IF(V17="","",VLOOKUP(V17,シフト記号表!$C$6:$L$47,10,FALSE))</f>
        <v/>
      </c>
      <c r="W18" s="139" t="str">
        <f>IF(W17="","",VLOOKUP(W17,シフト記号表!$C$6:$L$47,10,FALSE))</f>
        <v/>
      </c>
      <c r="X18" s="140" t="str">
        <f>IF(X17="","",VLOOKUP(X17,シフト記号表!$C$6:$L$47,10,FALSE))</f>
        <v/>
      </c>
      <c r="Y18" s="140" t="str">
        <f>IF(Y17="","",VLOOKUP(Y17,シフト記号表!$C$6:$L$47,10,FALSE))</f>
        <v/>
      </c>
      <c r="Z18" s="140" t="str">
        <f>IF(Z17="","",VLOOKUP(Z17,シフト記号表!$C$6:$L$47,10,FALSE))</f>
        <v/>
      </c>
      <c r="AA18" s="140" t="str">
        <f>IF(AA17="","",VLOOKUP(AA17,シフト記号表!$C$6:$L$47,10,FALSE))</f>
        <v/>
      </c>
      <c r="AB18" s="140" t="str">
        <f>IF(AB17="","",VLOOKUP(AB17,シフト記号表!$C$6:$L$47,10,FALSE))</f>
        <v/>
      </c>
      <c r="AC18" s="141" t="str">
        <f>IF(AC17="","",VLOOKUP(AC17,シフト記号表!$C$6:$L$47,10,FALSE))</f>
        <v/>
      </c>
      <c r="AD18" s="139" t="str">
        <f>IF(AD17="","",VLOOKUP(AD17,シフト記号表!$C$6:$L$47,10,FALSE))</f>
        <v/>
      </c>
      <c r="AE18" s="140" t="str">
        <f>IF(AE17="","",VLOOKUP(AE17,シフト記号表!$C$6:$L$47,10,FALSE))</f>
        <v/>
      </c>
      <c r="AF18" s="140" t="str">
        <f>IF(AF17="","",VLOOKUP(AF17,シフト記号表!$C$6:$L$47,10,FALSE))</f>
        <v/>
      </c>
      <c r="AG18" s="140" t="str">
        <f>IF(AG17="","",VLOOKUP(AG17,シフト記号表!$C$6:$L$47,10,FALSE))</f>
        <v/>
      </c>
      <c r="AH18" s="140" t="str">
        <f>IF(AH17="","",VLOOKUP(AH17,シフト記号表!$C$6:$L$47,10,FALSE))</f>
        <v/>
      </c>
      <c r="AI18" s="140" t="str">
        <f>IF(AI17="","",VLOOKUP(AI17,シフト記号表!$C$6:$L$47,10,FALSE))</f>
        <v/>
      </c>
      <c r="AJ18" s="141" t="str">
        <f>IF(AJ17="","",VLOOKUP(AJ17,シフト記号表!$C$6:$L$47,10,FALSE))</f>
        <v/>
      </c>
      <c r="AK18" s="139" t="str">
        <f>IF(AK17="","",VLOOKUP(AK17,シフト記号表!$C$6:$L$47,10,FALSE))</f>
        <v/>
      </c>
      <c r="AL18" s="140" t="str">
        <f>IF(AL17="","",VLOOKUP(AL17,シフト記号表!$C$6:$L$47,10,FALSE))</f>
        <v/>
      </c>
      <c r="AM18" s="140" t="str">
        <f>IF(AM17="","",VLOOKUP(AM17,シフト記号表!$C$6:$L$47,10,FALSE))</f>
        <v/>
      </c>
      <c r="AN18" s="140" t="str">
        <f>IF(AN17="","",VLOOKUP(AN17,シフト記号表!$C$6:$L$47,10,FALSE))</f>
        <v/>
      </c>
      <c r="AO18" s="140" t="str">
        <f>IF(AO17="","",VLOOKUP(AO17,シフト記号表!$C$6:$L$47,10,FALSE))</f>
        <v/>
      </c>
      <c r="AP18" s="140" t="str">
        <f>IF(AP17="","",VLOOKUP(AP17,シフト記号表!$C$6:$L$47,10,FALSE))</f>
        <v/>
      </c>
      <c r="AQ18" s="141" t="str">
        <f>IF(AQ17="","",VLOOKUP(AQ17,シフト記号表!$C$6:$L$47,10,FALSE))</f>
        <v/>
      </c>
      <c r="AR18" s="237">
        <f>SUM(P18:AQ18)</f>
        <v>0</v>
      </c>
      <c r="AS18" s="238"/>
      <c r="AT18" s="239">
        <f t="shared" ref="AT18" si="2">AR18/4</f>
        <v>0</v>
      </c>
      <c r="AU18" s="238"/>
      <c r="AV18" s="295"/>
      <c r="AW18" s="296"/>
      <c r="AX18" s="296"/>
      <c r="AY18" s="296"/>
      <c r="AZ18" s="296"/>
      <c r="BA18" s="296"/>
      <c r="BB18" s="296"/>
      <c r="BC18" s="296"/>
      <c r="BD18" s="296"/>
      <c r="BE18" s="297"/>
    </row>
    <row r="19" spans="4:57" ht="20.25" customHeight="1" x14ac:dyDescent="0.7">
      <c r="D19" s="215">
        <f>D17+1</f>
        <v>5</v>
      </c>
      <c r="E19" s="217"/>
      <c r="F19" s="218"/>
      <c r="G19" s="132"/>
      <c r="H19" s="133"/>
      <c r="I19" s="132"/>
      <c r="J19" s="133"/>
      <c r="K19" s="221"/>
      <c r="L19" s="222"/>
      <c r="M19" s="101" t="s">
        <v>16</v>
      </c>
      <c r="N19" s="102"/>
      <c r="O19" s="103"/>
      <c r="P19" s="92"/>
      <c r="Q19" s="93"/>
      <c r="R19" s="93"/>
      <c r="S19" s="93"/>
      <c r="T19" s="93"/>
      <c r="U19" s="93"/>
      <c r="V19" s="94"/>
      <c r="W19" s="92"/>
      <c r="X19" s="93"/>
      <c r="Y19" s="93"/>
      <c r="Z19" s="93"/>
      <c r="AA19" s="93"/>
      <c r="AB19" s="93"/>
      <c r="AC19" s="94"/>
      <c r="AD19" s="92"/>
      <c r="AE19" s="93"/>
      <c r="AF19" s="93"/>
      <c r="AG19" s="93"/>
      <c r="AH19" s="93"/>
      <c r="AI19" s="93"/>
      <c r="AJ19" s="94"/>
      <c r="AK19" s="92"/>
      <c r="AL19" s="93"/>
      <c r="AM19" s="93"/>
      <c r="AN19" s="93"/>
      <c r="AO19" s="93"/>
      <c r="AP19" s="93"/>
      <c r="AQ19" s="94"/>
      <c r="AR19" s="225"/>
      <c r="AS19" s="226"/>
      <c r="AT19" s="227"/>
      <c r="AU19" s="228"/>
      <c r="AV19" s="295"/>
      <c r="AW19" s="296"/>
      <c r="AX19" s="296"/>
      <c r="AY19" s="296"/>
      <c r="AZ19" s="296"/>
      <c r="BA19" s="296"/>
      <c r="BB19" s="296"/>
      <c r="BC19" s="296"/>
      <c r="BD19" s="296"/>
      <c r="BE19" s="297"/>
    </row>
    <row r="20" spans="4:57" ht="20.25" customHeight="1" thickBot="1" x14ac:dyDescent="0.75">
      <c r="D20" s="232"/>
      <c r="E20" s="233"/>
      <c r="F20" s="234"/>
      <c r="G20" s="132"/>
      <c r="H20" s="133">
        <f>E19</f>
        <v>0</v>
      </c>
      <c r="I20" s="132"/>
      <c r="J20" s="133">
        <f>K19</f>
        <v>0</v>
      </c>
      <c r="K20" s="235"/>
      <c r="L20" s="236"/>
      <c r="M20" s="151" t="s">
        <v>158</v>
      </c>
      <c r="N20" s="106"/>
      <c r="O20" s="152"/>
      <c r="P20" s="139" t="str">
        <f>IF(P19="","",VLOOKUP(P19,シフト記号表!$C$6:$L$47,10,FALSE))</f>
        <v/>
      </c>
      <c r="Q20" s="140" t="str">
        <f>IF(Q19="","",VLOOKUP(Q19,シフト記号表!$C$6:$L$47,10,FALSE))</f>
        <v/>
      </c>
      <c r="R20" s="140" t="str">
        <f>IF(R19="","",VLOOKUP(R19,シフト記号表!$C$6:$L$47,10,FALSE))</f>
        <v/>
      </c>
      <c r="S20" s="140" t="str">
        <f>IF(S19="","",VLOOKUP(S19,シフト記号表!$C$6:$L$47,10,FALSE))</f>
        <v/>
      </c>
      <c r="T20" s="140" t="str">
        <f>IF(T19="","",VLOOKUP(T19,シフト記号表!$C$6:$L$47,10,FALSE))</f>
        <v/>
      </c>
      <c r="U20" s="140" t="str">
        <f>IF(U19="","",VLOOKUP(U19,シフト記号表!$C$6:$L$47,10,FALSE))</f>
        <v/>
      </c>
      <c r="V20" s="141" t="str">
        <f>IF(V19="","",VLOOKUP(V19,シフト記号表!$C$6:$L$47,10,FALSE))</f>
        <v/>
      </c>
      <c r="W20" s="139" t="str">
        <f>IF(W19="","",VLOOKUP(W19,シフト記号表!$C$6:$L$47,10,FALSE))</f>
        <v/>
      </c>
      <c r="X20" s="140" t="str">
        <f>IF(X19="","",VLOOKUP(X19,シフト記号表!$C$6:$L$47,10,FALSE))</f>
        <v/>
      </c>
      <c r="Y20" s="140" t="str">
        <f>IF(Y19="","",VLOOKUP(Y19,シフト記号表!$C$6:$L$47,10,FALSE))</f>
        <v/>
      </c>
      <c r="Z20" s="140" t="str">
        <f>IF(Z19="","",VLOOKUP(Z19,シフト記号表!$C$6:$L$47,10,FALSE))</f>
        <v/>
      </c>
      <c r="AA20" s="140" t="str">
        <f>IF(AA19="","",VLOOKUP(AA19,シフト記号表!$C$6:$L$47,10,FALSE))</f>
        <v/>
      </c>
      <c r="AB20" s="140" t="str">
        <f>IF(AB19="","",VLOOKUP(AB19,シフト記号表!$C$6:$L$47,10,FALSE))</f>
        <v/>
      </c>
      <c r="AC20" s="141" t="str">
        <f>IF(AC19="","",VLOOKUP(AC19,シフト記号表!$C$6:$L$47,10,FALSE))</f>
        <v/>
      </c>
      <c r="AD20" s="139" t="str">
        <f>IF(AD19="","",VLOOKUP(AD19,シフト記号表!$C$6:$L$47,10,FALSE))</f>
        <v/>
      </c>
      <c r="AE20" s="140" t="str">
        <f>IF(AE19="","",VLOOKUP(AE19,シフト記号表!$C$6:$L$47,10,FALSE))</f>
        <v/>
      </c>
      <c r="AF20" s="140" t="str">
        <f>IF(AF19="","",VLOOKUP(AF19,シフト記号表!$C$6:$L$47,10,FALSE))</f>
        <v/>
      </c>
      <c r="AG20" s="140" t="str">
        <f>IF(AG19="","",VLOOKUP(AG19,シフト記号表!$C$6:$L$47,10,FALSE))</f>
        <v/>
      </c>
      <c r="AH20" s="140" t="str">
        <f>IF(AH19="","",VLOOKUP(AH19,シフト記号表!$C$6:$L$47,10,FALSE))</f>
        <v/>
      </c>
      <c r="AI20" s="140" t="str">
        <f>IF(AI19="","",VLOOKUP(AI19,シフト記号表!$C$6:$L$47,10,FALSE))</f>
        <v/>
      </c>
      <c r="AJ20" s="141" t="str">
        <f>IF(AJ19="","",VLOOKUP(AJ19,シフト記号表!$C$6:$L$47,10,FALSE))</f>
        <v/>
      </c>
      <c r="AK20" s="139" t="str">
        <f>IF(AK19="","",VLOOKUP(AK19,シフト記号表!$C$6:$L$47,10,FALSE))</f>
        <v/>
      </c>
      <c r="AL20" s="140" t="str">
        <f>IF(AL19="","",VLOOKUP(AL19,シフト記号表!$C$6:$L$47,10,FALSE))</f>
        <v/>
      </c>
      <c r="AM20" s="140" t="str">
        <f>IF(AM19="","",VLOOKUP(AM19,シフト記号表!$C$6:$L$47,10,FALSE))</f>
        <v/>
      </c>
      <c r="AN20" s="140" t="str">
        <f>IF(AN19="","",VLOOKUP(AN19,シフト記号表!$C$6:$L$47,10,FALSE))</f>
        <v/>
      </c>
      <c r="AO20" s="140" t="str">
        <f>IF(AO19="","",VLOOKUP(AO19,シフト記号表!$C$6:$L$47,10,FALSE))</f>
        <v/>
      </c>
      <c r="AP20" s="140" t="str">
        <f>IF(AP19="","",VLOOKUP(AP19,シフト記号表!$C$6:$L$47,10,FALSE))</f>
        <v/>
      </c>
      <c r="AQ20" s="141" t="str">
        <f>IF(AQ19="","",VLOOKUP(AQ19,シフト記号表!$C$6:$L$47,10,FALSE))</f>
        <v/>
      </c>
      <c r="AR20" s="237">
        <f>SUM(P20:AQ20)</f>
        <v>0</v>
      </c>
      <c r="AS20" s="238"/>
      <c r="AT20" s="239">
        <f t="shared" ref="AT20" si="3">AR20/4</f>
        <v>0</v>
      </c>
      <c r="AU20" s="238"/>
      <c r="AV20" s="295"/>
      <c r="AW20" s="296"/>
      <c r="AX20" s="296"/>
      <c r="AY20" s="296"/>
      <c r="AZ20" s="296"/>
      <c r="BA20" s="296"/>
      <c r="BB20" s="296"/>
      <c r="BC20" s="296"/>
      <c r="BD20" s="296"/>
      <c r="BE20" s="297"/>
    </row>
    <row r="21" spans="4:57" ht="20.25" customHeight="1" x14ac:dyDescent="0.7">
      <c r="D21" s="215">
        <f>D19+1</f>
        <v>6</v>
      </c>
      <c r="E21" s="217"/>
      <c r="F21" s="218"/>
      <c r="G21" s="132"/>
      <c r="H21" s="133"/>
      <c r="I21" s="132"/>
      <c r="J21" s="133"/>
      <c r="K21" s="221"/>
      <c r="L21" s="222"/>
      <c r="M21" s="150" t="s">
        <v>16</v>
      </c>
      <c r="N21" s="104"/>
      <c r="O21" s="105"/>
      <c r="P21" s="92"/>
      <c r="Q21" s="93"/>
      <c r="R21" s="93"/>
      <c r="S21" s="93"/>
      <c r="T21" s="93"/>
      <c r="U21" s="93"/>
      <c r="V21" s="94"/>
      <c r="W21" s="92"/>
      <c r="X21" s="93"/>
      <c r="Y21" s="93"/>
      <c r="Z21" s="93"/>
      <c r="AA21" s="93"/>
      <c r="AB21" s="93"/>
      <c r="AC21" s="94"/>
      <c r="AD21" s="92"/>
      <c r="AE21" s="93"/>
      <c r="AF21" s="93"/>
      <c r="AG21" s="93"/>
      <c r="AH21" s="93"/>
      <c r="AI21" s="93"/>
      <c r="AJ21" s="94"/>
      <c r="AK21" s="92"/>
      <c r="AL21" s="93"/>
      <c r="AM21" s="93"/>
      <c r="AN21" s="93"/>
      <c r="AO21" s="93"/>
      <c r="AP21" s="93"/>
      <c r="AQ21" s="94"/>
      <c r="AR21" s="225"/>
      <c r="AS21" s="226"/>
      <c r="AT21" s="227"/>
      <c r="AU21" s="228"/>
      <c r="AV21" s="295"/>
      <c r="AW21" s="296"/>
      <c r="AX21" s="296"/>
      <c r="AY21" s="296"/>
      <c r="AZ21" s="296"/>
      <c r="BA21" s="296"/>
      <c r="BB21" s="296"/>
      <c r="BC21" s="296"/>
      <c r="BD21" s="296"/>
      <c r="BE21" s="297"/>
    </row>
    <row r="22" spans="4:57" ht="20.25" customHeight="1" thickBot="1" x14ac:dyDescent="0.75">
      <c r="D22" s="232"/>
      <c r="E22" s="233"/>
      <c r="F22" s="234"/>
      <c r="G22" s="132"/>
      <c r="H22" s="133">
        <f>E21</f>
        <v>0</v>
      </c>
      <c r="I22" s="132"/>
      <c r="J22" s="133">
        <f>K21</f>
        <v>0</v>
      </c>
      <c r="K22" s="235"/>
      <c r="L22" s="236"/>
      <c r="M22" s="98" t="s">
        <v>158</v>
      </c>
      <c r="N22" s="99"/>
      <c r="O22" s="100"/>
      <c r="P22" s="139" t="str">
        <f>IF(P21="","",VLOOKUP(P21,シフト記号表!$C$6:$L$47,10,FALSE))</f>
        <v/>
      </c>
      <c r="Q22" s="140" t="str">
        <f>IF(Q21="","",VLOOKUP(Q21,シフト記号表!$C$6:$L$47,10,FALSE))</f>
        <v/>
      </c>
      <c r="R22" s="140" t="str">
        <f>IF(R21="","",VLOOKUP(R21,シフト記号表!$C$6:$L$47,10,FALSE))</f>
        <v/>
      </c>
      <c r="S22" s="140" t="str">
        <f>IF(S21="","",VLOOKUP(S21,シフト記号表!$C$6:$L$47,10,FALSE))</f>
        <v/>
      </c>
      <c r="T22" s="140" t="str">
        <f>IF(T21="","",VLOOKUP(T21,シフト記号表!$C$6:$L$47,10,FALSE))</f>
        <v/>
      </c>
      <c r="U22" s="140" t="str">
        <f>IF(U21="","",VLOOKUP(U21,シフト記号表!$C$6:$L$47,10,FALSE))</f>
        <v/>
      </c>
      <c r="V22" s="141" t="str">
        <f>IF(V21="","",VLOOKUP(V21,シフト記号表!$C$6:$L$47,10,FALSE))</f>
        <v/>
      </c>
      <c r="W22" s="139" t="str">
        <f>IF(W21="","",VLOOKUP(W21,シフト記号表!$C$6:$L$47,10,FALSE))</f>
        <v/>
      </c>
      <c r="X22" s="140" t="str">
        <f>IF(X21="","",VLOOKUP(X21,シフト記号表!$C$6:$L$47,10,FALSE))</f>
        <v/>
      </c>
      <c r="Y22" s="140" t="str">
        <f>IF(Y21="","",VLOOKUP(Y21,シフト記号表!$C$6:$L$47,10,FALSE))</f>
        <v/>
      </c>
      <c r="Z22" s="140" t="str">
        <f>IF(Z21="","",VLOOKUP(Z21,シフト記号表!$C$6:$L$47,10,FALSE))</f>
        <v/>
      </c>
      <c r="AA22" s="140" t="str">
        <f>IF(AA21="","",VLOOKUP(AA21,シフト記号表!$C$6:$L$47,10,FALSE))</f>
        <v/>
      </c>
      <c r="AB22" s="140" t="str">
        <f>IF(AB21="","",VLOOKUP(AB21,シフト記号表!$C$6:$L$47,10,FALSE))</f>
        <v/>
      </c>
      <c r="AC22" s="141" t="str">
        <f>IF(AC21="","",VLOOKUP(AC21,シフト記号表!$C$6:$L$47,10,FALSE))</f>
        <v/>
      </c>
      <c r="AD22" s="139" t="str">
        <f>IF(AD21="","",VLOOKUP(AD21,シフト記号表!$C$6:$L$47,10,FALSE))</f>
        <v/>
      </c>
      <c r="AE22" s="140" t="str">
        <f>IF(AE21="","",VLOOKUP(AE21,シフト記号表!$C$6:$L$47,10,FALSE))</f>
        <v/>
      </c>
      <c r="AF22" s="140" t="str">
        <f>IF(AF21="","",VLOOKUP(AF21,シフト記号表!$C$6:$L$47,10,FALSE))</f>
        <v/>
      </c>
      <c r="AG22" s="140" t="str">
        <f>IF(AG21="","",VLOOKUP(AG21,シフト記号表!$C$6:$L$47,10,FALSE))</f>
        <v/>
      </c>
      <c r="AH22" s="140" t="str">
        <f>IF(AH21="","",VLOOKUP(AH21,シフト記号表!$C$6:$L$47,10,FALSE))</f>
        <v/>
      </c>
      <c r="AI22" s="140" t="str">
        <f>IF(AI21="","",VLOOKUP(AI21,シフト記号表!$C$6:$L$47,10,FALSE))</f>
        <v/>
      </c>
      <c r="AJ22" s="141" t="str">
        <f>IF(AJ21="","",VLOOKUP(AJ21,シフト記号表!$C$6:$L$47,10,FALSE))</f>
        <v/>
      </c>
      <c r="AK22" s="139" t="str">
        <f>IF(AK21="","",VLOOKUP(AK21,シフト記号表!$C$6:$L$47,10,FALSE))</f>
        <v/>
      </c>
      <c r="AL22" s="140" t="str">
        <f>IF(AL21="","",VLOOKUP(AL21,シフト記号表!$C$6:$L$47,10,FALSE))</f>
        <v/>
      </c>
      <c r="AM22" s="140" t="str">
        <f>IF(AM21="","",VLOOKUP(AM21,シフト記号表!$C$6:$L$47,10,FALSE))</f>
        <v/>
      </c>
      <c r="AN22" s="140" t="str">
        <f>IF(AN21="","",VLOOKUP(AN21,シフト記号表!$C$6:$L$47,10,FALSE))</f>
        <v/>
      </c>
      <c r="AO22" s="140" t="str">
        <f>IF(AO21="","",VLOOKUP(AO21,シフト記号表!$C$6:$L$47,10,FALSE))</f>
        <v/>
      </c>
      <c r="AP22" s="140" t="str">
        <f>IF(AP21="","",VLOOKUP(AP21,シフト記号表!$C$6:$L$47,10,FALSE))</f>
        <v/>
      </c>
      <c r="AQ22" s="141" t="str">
        <f>IF(AQ21="","",VLOOKUP(AQ21,シフト記号表!$C$6:$L$47,10,FALSE))</f>
        <v/>
      </c>
      <c r="AR22" s="237">
        <f>SUM(P22:AQ22)</f>
        <v>0</v>
      </c>
      <c r="AS22" s="238"/>
      <c r="AT22" s="239">
        <f t="shared" ref="AT22" si="4">AR22/4</f>
        <v>0</v>
      </c>
      <c r="AU22" s="238"/>
      <c r="AV22" s="295"/>
      <c r="AW22" s="296"/>
      <c r="AX22" s="296"/>
      <c r="AY22" s="296"/>
      <c r="AZ22" s="296"/>
      <c r="BA22" s="296"/>
      <c r="BB22" s="296"/>
      <c r="BC22" s="296"/>
      <c r="BD22" s="296"/>
      <c r="BE22" s="297"/>
    </row>
    <row r="23" spans="4:57" ht="20.25" customHeight="1" x14ac:dyDescent="0.7">
      <c r="D23" s="215">
        <f>D21+1</f>
        <v>7</v>
      </c>
      <c r="E23" s="217"/>
      <c r="F23" s="218"/>
      <c r="G23" s="132"/>
      <c r="H23" s="133"/>
      <c r="I23" s="132"/>
      <c r="J23" s="133"/>
      <c r="K23" s="221"/>
      <c r="L23" s="222"/>
      <c r="M23" s="101" t="s">
        <v>16</v>
      </c>
      <c r="N23" s="102"/>
      <c r="O23" s="103"/>
      <c r="P23" s="92"/>
      <c r="Q23" s="93"/>
      <c r="R23" s="93"/>
      <c r="S23" s="93"/>
      <c r="T23" s="93"/>
      <c r="U23" s="93"/>
      <c r="V23" s="94"/>
      <c r="W23" s="92"/>
      <c r="X23" s="93"/>
      <c r="Y23" s="93"/>
      <c r="Z23" s="93"/>
      <c r="AA23" s="93"/>
      <c r="AB23" s="93"/>
      <c r="AC23" s="94"/>
      <c r="AD23" s="92"/>
      <c r="AE23" s="93"/>
      <c r="AF23" s="93"/>
      <c r="AG23" s="93"/>
      <c r="AH23" s="93"/>
      <c r="AI23" s="93"/>
      <c r="AJ23" s="94"/>
      <c r="AK23" s="92"/>
      <c r="AL23" s="93"/>
      <c r="AM23" s="93"/>
      <c r="AN23" s="93"/>
      <c r="AO23" s="93"/>
      <c r="AP23" s="93"/>
      <c r="AQ23" s="94"/>
      <c r="AR23" s="225"/>
      <c r="AS23" s="226"/>
      <c r="AT23" s="227"/>
      <c r="AU23" s="228"/>
      <c r="AV23" s="295"/>
      <c r="AW23" s="296"/>
      <c r="AX23" s="296"/>
      <c r="AY23" s="296"/>
      <c r="AZ23" s="296"/>
      <c r="BA23" s="296"/>
      <c r="BB23" s="296"/>
      <c r="BC23" s="296"/>
      <c r="BD23" s="296"/>
      <c r="BE23" s="297"/>
    </row>
    <row r="24" spans="4:57" ht="20.25" customHeight="1" thickBot="1" x14ac:dyDescent="0.75">
      <c r="D24" s="232"/>
      <c r="E24" s="233"/>
      <c r="F24" s="234"/>
      <c r="G24" s="132"/>
      <c r="H24" s="133">
        <f>E23</f>
        <v>0</v>
      </c>
      <c r="I24" s="132"/>
      <c r="J24" s="133">
        <f>K23</f>
        <v>0</v>
      </c>
      <c r="K24" s="235"/>
      <c r="L24" s="236"/>
      <c r="M24" s="98" t="s">
        <v>158</v>
      </c>
      <c r="N24" s="99"/>
      <c r="O24" s="100"/>
      <c r="P24" s="139" t="str">
        <f>IF(P23="","",VLOOKUP(P23,シフト記号表!$C$6:$L$47,10,FALSE))</f>
        <v/>
      </c>
      <c r="Q24" s="140" t="str">
        <f>IF(Q23="","",VLOOKUP(Q23,シフト記号表!$C$6:$L$47,10,FALSE))</f>
        <v/>
      </c>
      <c r="R24" s="140" t="str">
        <f>IF(R23="","",VLOOKUP(R23,シフト記号表!$C$6:$L$47,10,FALSE))</f>
        <v/>
      </c>
      <c r="S24" s="140" t="str">
        <f>IF(S23="","",VLOOKUP(S23,シフト記号表!$C$6:$L$47,10,FALSE))</f>
        <v/>
      </c>
      <c r="T24" s="140" t="str">
        <f>IF(T23="","",VLOOKUP(T23,シフト記号表!$C$6:$L$47,10,FALSE))</f>
        <v/>
      </c>
      <c r="U24" s="140" t="str">
        <f>IF(U23="","",VLOOKUP(U23,シフト記号表!$C$6:$L$47,10,FALSE))</f>
        <v/>
      </c>
      <c r="V24" s="141" t="str">
        <f>IF(V23="","",VLOOKUP(V23,シフト記号表!$C$6:$L$47,10,FALSE))</f>
        <v/>
      </c>
      <c r="W24" s="139" t="str">
        <f>IF(W23="","",VLOOKUP(W23,シフト記号表!$C$6:$L$47,10,FALSE))</f>
        <v/>
      </c>
      <c r="X24" s="140" t="str">
        <f>IF(X23="","",VLOOKUP(X23,シフト記号表!$C$6:$L$47,10,FALSE))</f>
        <v/>
      </c>
      <c r="Y24" s="140" t="str">
        <f>IF(Y23="","",VLOOKUP(Y23,シフト記号表!$C$6:$L$47,10,FALSE))</f>
        <v/>
      </c>
      <c r="Z24" s="140" t="str">
        <f>IF(Z23="","",VLOOKUP(Z23,シフト記号表!$C$6:$L$47,10,FALSE))</f>
        <v/>
      </c>
      <c r="AA24" s="140" t="str">
        <f>IF(AA23="","",VLOOKUP(AA23,シフト記号表!$C$6:$L$47,10,FALSE))</f>
        <v/>
      </c>
      <c r="AB24" s="140" t="str">
        <f>IF(AB23="","",VLOOKUP(AB23,シフト記号表!$C$6:$L$47,10,FALSE))</f>
        <v/>
      </c>
      <c r="AC24" s="141" t="str">
        <f>IF(AC23="","",VLOOKUP(AC23,シフト記号表!$C$6:$L$47,10,FALSE))</f>
        <v/>
      </c>
      <c r="AD24" s="139" t="str">
        <f>IF(AD23="","",VLOOKUP(AD23,シフト記号表!$C$6:$L$47,10,FALSE))</f>
        <v/>
      </c>
      <c r="AE24" s="140" t="str">
        <f>IF(AE23="","",VLOOKUP(AE23,シフト記号表!$C$6:$L$47,10,FALSE))</f>
        <v/>
      </c>
      <c r="AF24" s="140" t="str">
        <f>IF(AF23="","",VLOOKUP(AF23,シフト記号表!$C$6:$L$47,10,FALSE))</f>
        <v/>
      </c>
      <c r="AG24" s="140" t="str">
        <f>IF(AG23="","",VLOOKUP(AG23,シフト記号表!$C$6:$L$47,10,FALSE))</f>
        <v/>
      </c>
      <c r="AH24" s="140" t="str">
        <f>IF(AH23="","",VLOOKUP(AH23,シフト記号表!$C$6:$L$47,10,FALSE))</f>
        <v/>
      </c>
      <c r="AI24" s="140" t="str">
        <f>IF(AI23="","",VLOOKUP(AI23,シフト記号表!$C$6:$L$47,10,FALSE))</f>
        <v/>
      </c>
      <c r="AJ24" s="141" t="str">
        <f>IF(AJ23="","",VLOOKUP(AJ23,シフト記号表!$C$6:$L$47,10,FALSE))</f>
        <v/>
      </c>
      <c r="AK24" s="139" t="str">
        <f>IF(AK23="","",VLOOKUP(AK23,シフト記号表!$C$6:$L$47,10,FALSE))</f>
        <v/>
      </c>
      <c r="AL24" s="140" t="str">
        <f>IF(AL23="","",VLOOKUP(AL23,シフト記号表!$C$6:$L$47,10,FALSE))</f>
        <v/>
      </c>
      <c r="AM24" s="140" t="str">
        <f>IF(AM23="","",VLOOKUP(AM23,シフト記号表!$C$6:$L$47,10,FALSE))</f>
        <v/>
      </c>
      <c r="AN24" s="140" t="str">
        <f>IF(AN23="","",VLOOKUP(AN23,シフト記号表!$C$6:$L$47,10,FALSE))</f>
        <v/>
      </c>
      <c r="AO24" s="140" t="str">
        <f>IF(AO23="","",VLOOKUP(AO23,シフト記号表!$C$6:$L$47,10,FALSE))</f>
        <v/>
      </c>
      <c r="AP24" s="140" t="str">
        <f>IF(AP23="","",VLOOKUP(AP23,シフト記号表!$C$6:$L$47,10,FALSE))</f>
        <v/>
      </c>
      <c r="AQ24" s="141" t="str">
        <f>IF(AQ23="","",VLOOKUP(AQ23,シフト記号表!$C$6:$L$47,10,FALSE))</f>
        <v/>
      </c>
      <c r="AR24" s="237">
        <f>SUM(P24:AQ24)</f>
        <v>0</v>
      </c>
      <c r="AS24" s="238"/>
      <c r="AT24" s="239">
        <f t="shared" ref="AT24" si="5">AR24/4</f>
        <v>0</v>
      </c>
      <c r="AU24" s="238"/>
      <c r="AV24" s="295"/>
      <c r="AW24" s="296"/>
      <c r="AX24" s="296"/>
      <c r="AY24" s="296"/>
      <c r="AZ24" s="296"/>
      <c r="BA24" s="296"/>
      <c r="BB24" s="296"/>
      <c r="BC24" s="296"/>
      <c r="BD24" s="296"/>
      <c r="BE24" s="297"/>
    </row>
    <row r="25" spans="4:57" ht="20.25" customHeight="1" x14ac:dyDescent="0.7">
      <c r="D25" s="215">
        <f>D23+1</f>
        <v>8</v>
      </c>
      <c r="E25" s="217"/>
      <c r="F25" s="218"/>
      <c r="G25" s="132"/>
      <c r="H25" s="133"/>
      <c r="I25" s="132"/>
      <c r="J25" s="133"/>
      <c r="K25" s="221"/>
      <c r="L25" s="222"/>
      <c r="M25" s="101" t="s">
        <v>16</v>
      </c>
      <c r="N25" s="102"/>
      <c r="O25" s="103"/>
      <c r="P25" s="92"/>
      <c r="Q25" s="93"/>
      <c r="R25" s="93"/>
      <c r="S25" s="93"/>
      <c r="T25" s="93"/>
      <c r="U25" s="93"/>
      <c r="V25" s="94"/>
      <c r="W25" s="92"/>
      <c r="X25" s="93"/>
      <c r="Y25" s="93"/>
      <c r="Z25" s="93"/>
      <c r="AA25" s="93"/>
      <c r="AB25" s="93"/>
      <c r="AC25" s="94"/>
      <c r="AD25" s="92"/>
      <c r="AE25" s="93"/>
      <c r="AF25" s="93"/>
      <c r="AG25" s="93"/>
      <c r="AH25" s="93"/>
      <c r="AI25" s="93"/>
      <c r="AJ25" s="94"/>
      <c r="AK25" s="92"/>
      <c r="AL25" s="93"/>
      <c r="AM25" s="93"/>
      <c r="AN25" s="93"/>
      <c r="AO25" s="93"/>
      <c r="AP25" s="93"/>
      <c r="AQ25" s="94"/>
      <c r="AR25" s="225"/>
      <c r="AS25" s="226"/>
      <c r="AT25" s="227"/>
      <c r="AU25" s="228"/>
      <c r="AV25" s="295"/>
      <c r="AW25" s="296"/>
      <c r="AX25" s="296"/>
      <c r="AY25" s="296"/>
      <c r="AZ25" s="296"/>
      <c r="BA25" s="296"/>
      <c r="BB25" s="296"/>
      <c r="BC25" s="296"/>
      <c r="BD25" s="296"/>
      <c r="BE25" s="297"/>
    </row>
    <row r="26" spans="4:57" ht="20.25" customHeight="1" thickBot="1" x14ac:dyDescent="0.75">
      <c r="D26" s="232"/>
      <c r="E26" s="233"/>
      <c r="F26" s="234"/>
      <c r="G26" s="132"/>
      <c r="H26" s="133">
        <f>E25</f>
        <v>0</v>
      </c>
      <c r="I26" s="132"/>
      <c r="J26" s="133">
        <f>K25</f>
        <v>0</v>
      </c>
      <c r="K26" s="235"/>
      <c r="L26" s="236"/>
      <c r="M26" s="98" t="s">
        <v>158</v>
      </c>
      <c r="N26" s="99"/>
      <c r="O26" s="100"/>
      <c r="P26" s="139" t="str">
        <f>IF(P25="","",VLOOKUP(P25,シフト記号表!$C$6:$L$47,10,FALSE))</f>
        <v/>
      </c>
      <c r="Q26" s="140" t="str">
        <f>IF(Q25="","",VLOOKUP(Q25,シフト記号表!$C$6:$L$47,10,FALSE))</f>
        <v/>
      </c>
      <c r="R26" s="140" t="str">
        <f>IF(R25="","",VLOOKUP(R25,シフト記号表!$C$6:$L$47,10,FALSE))</f>
        <v/>
      </c>
      <c r="S26" s="140" t="str">
        <f>IF(S25="","",VLOOKUP(S25,シフト記号表!$C$6:$L$47,10,FALSE))</f>
        <v/>
      </c>
      <c r="T26" s="140" t="str">
        <f>IF(T25="","",VLOOKUP(T25,シフト記号表!$C$6:$L$47,10,FALSE))</f>
        <v/>
      </c>
      <c r="U26" s="140" t="str">
        <f>IF(U25="","",VLOOKUP(U25,シフト記号表!$C$6:$L$47,10,FALSE))</f>
        <v/>
      </c>
      <c r="V26" s="141" t="str">
        <f>IF(V25="","",VLOOKUP(V25,シフト記号表!$C$6:$L$47,10,FALSE))</f>
        <v/>
      </c>
      <c r="W26" s="139" t="str">
        <f>IF(W25="","",VLOOKUP(W25,シフト記号表!$C$6:$L$47,10,FALSE))</f>
        <v/>
      </c>
      <c r="X26" s="140" t="str">
        <f>IF(X25="","",VLOOKUP(X25,シフト記号表!$C$6:$L$47,10,FALSE))</f>
        <v/>
      </c>
      <c r="Y26" s="140" t="str">
        <f>IF(Y25="","",VLOOKUP(Y25,シフト記号表!$C$6:$L$47,10,FALSE))</f>
        <v/>
      </c>
      <c r="Z26" s="140" t="str">
        <f>IF(Z25="","",VLOOKUP(Z25,シフト記号表!$C$6:$L$47,10,FALSE))</f>
        <v/>
      </c>
      <c r="AA26" s="140" t="str">
        <f>IF(AA25="","",VLOOKUP(AA25,シフト記号表!$C$6:$L$47,10,FALSE))</f>
        <v/>
      </c>
      <c r="AB26" s="140" t="str">
        <f>IF(AB25="","",VLOOKUP(AB25,シフト記号表!$C$6:$L$47,10,FALSE))</f>
        <v/>
      </c>
      <c r="AC26" s="141" t="str">
        <f>IF(AC25="","",VLOOKUP(AC25,シフト記号表!$C$6:$L$47,10,FALSE))</f>
        <v/>
      </c>
      <c r="AD26" s="139" t="str">
        <f>IF(AD25="","",VLOOKUP(AD25,シフト記号表!$C$6:$L$47,10,FALSE))</f>
        <v/>
      </c>
      <c r="AE26" s="140" t="str">
        <f>IF(AE25="","",VLOOKUP(AE25,シフト記号表!$C$6:$L$47,10,FALSE))</f>
        <v/>
      </c>
      <c r="AF26" s="140" t="str">
        <f>IF(AF25="","",VLOOKUP(AF25,シフト記号表!$C$6:$L$47,10,FALSE))</f>
        <v/>
      </c>
      <c r="AG26" s="140" t="str">
        <f>IF(AG25="","",VLOOKUP(AG25,シフト記号表!$C$6:$L$47,10,FALSE))</f>
        <v/>
      </c>
      <c r="AH26" s="140" t="str">
        <f>IF(AH25="","",VLOOKUP(AH25,シフト記号表!$C$6:$L$47,10,FALSE))</f>
        <v/>
      </c>
      <c r="AI26" s="140" t="str">
        <f>IF(AI25="","",VLOOKUP(AI25,シフト記号表!$C$6:$L$47,10,FALSE))</f>
        <v/>
      </c>
      <c r="AJ26" s="141" t="str">
        <f>IF(AJ25="","",VLOOKUP(AJ25,シフト記号表!$C$6:$L$47,10,FALSE))</f>
        <v/>
      </c>
      <c r="AK26" s="139" t="str">
        <f>IF(AK25="","",VLOOKUP(AK25,シフト記号表!$C$6:$L$47,10,FALSE))</f>
        <v/>
      </c>
      <c r="AL26" s="140" t="str">
        <f>IF(AL25="","",VLOOKUP(AL25,シフト記号表!$C$6:$L$47,10,FALSE))</f>
        <v/>
      </c>
      <c r="AM26" s="140" t="str">
        <f>IF(AM25="","",VLOOKUP(AM25,シフト記号表!$C$6:$L$47,10,FALSE))</f>
        <v/>
      </c>
      <c r="AN26" s="140" t="str">
        <f>IF(AN25="","",VLOOKUP(AN25,シフト記号表!$C$6:$L$47,10,FALSE))</f>
        <v/>
      </c>
      <c r="AO26" s="140" t="str">
        <f>IF(AO25="","",VLOOKUP(AO25,シフト記号表!$C$6:$L$47,10,FALSE))</f>
        <v/>
      </c>
      <c r="AP26" s="140" t="str">
        <f>IF(AP25="","",VLOOKUP(AP25,シフト記号表!$C$6:$L$47,10,FALSE))</f>
        <v/>
      </c>
      <c r="AQ26" s="141" t="str">
        <f>IF(AQ25="","",VLOOKUP(AQ25,シフト記号表!$C$6:$L$47,10,FALSE))</f>
        <v/>
      </c>
      <c r="AR26" s="237">
        <f>SUM(P26:AQ26)</f>
        <v>0</v>
      </c>
      <c r="AS26" s="238"/>
      <c r="AT26" s="239">
        <f t="shared" ref="AT26" si="6">AR26/4</f>
        <v>0</v>
      </c>
      <c r="AU26" s="238"/>
      <c r="AV26" s="295"/>
      <c r="AW26" s="296"/>
      <c r="AX26" s="296"/>
      <c r="AY26" s="296"/>
      <c r="AZ26" s="296"/>
      <c r="BA26" s="296"/>
      <c r="BB26" s="296"/>
      <c r="BC26" s="296"/>
      <c r="BD26" s="296"/>
      <c r="BE26" s="297"/>
    </row>
    <row r="27" spans="4:57" ht="20.25" customHeight="1" x14ac:dyDescent="0.7">
      <c r="D27" s="215">
        <f>D25+1</f>
        <v>9</v>
      </c>
      <c r="E27" s="217"/>
      <c r="F27" s="218"/>
      <c r="G27" s="132"/>
      <c r="H27" s="133"/>
      <c r="I27" s="132"/>
      <c r="J27" s="133"/>
      <c r="K27" s="221"/>
      <c r="L27" s="222"/>
      <c r="M27" s="101" t="s">
        <v>16</v>
      </c>
      <c r="N27" s="102"/>
      <c r="O27" s="103"/>
      <c r="P27" s="92"/>
      <c r="Q27" s="93"/>
      <c r="R27" s="93"/>
      <c r="S27" s="93"/>
      <c r="T27" s="93"/>
      <c r="U27" s="93"/>
      <c r="V27" s="94"/>
      <c r="W27" s="92"/>
      <c r="X27" s="93"/>
      <c r="Y27" s="93"/>
      <c r="Z27" s="93"/>
      <c r="AA27" s="93"/>
      <c r="AB27" s="93"/>
      <c r="AC27" s="94"/>
      <c r="AD27" s="92"/>
      <c r="AE27" s="93"/>
      <c r="AF27" s="93"/>
      <c r="AG27" s="93"/>
      <c r="AH27" s="93"/>
      <c r="AI27" s="93"/>
      <c r="AJ27" s="94"/>
      <c r="AK27" s="92"/>
      <c r="AL27" s="93"/>
      <c r="AM27" s="93"/>
      <c r="AN27" s="93"/>
      <c r="AO27" s="93"/>
      <c r="AP27" s="93"/>
      <c r="AQ27" s="94"/>
      <c r="AR27" s="225"/>
      <c r="AS27" s="226"/>
      <c r="AT27" s="227"/>
      <c r="AU27" s="228"/>
      <c r="AV27" s="295"/>
      <c r="AW27" s="296"/>
      <c r="AX27" s="296"/>
      <c r="AY27" s="296"/>
      <c r="AZ27" s="296"/>
      <c r="BA27" s="296"/>
      <c r="BB27" s="296"/>
      <c r="BC27" s="296"/>
      <c r="BD27" s="296"/>
      <c r="BE27" s="297"/>
    </row>
    <row r="28" spans="4:57" ht="20.25" customHeight="1" thickBot="1" x14ac:dyDescent="0.75">
      <c r="D28" s="232"/>
      <c r="E28" s="233"/>
      <c r="F28" s="234"/>
      <c r="G28" s="132"/>
      <c r="H28" s="133">
        <f>E27</f>
        <v>0</v>
      </c>
      <c r="I28" s="132"/>
      <c r="J28" s="133">
        <f>K27</f>
        <v>0</v>
      </c>
      <c r="K28" s="235"/>
      <c r="L28" s="236"/>
      <c r="M28" s="151" t="s">
        <v>158</v>
      </c>
      <c r="N28" s="106"/>
      <c r="O28" s="152"/>
      <c r="P28" s="139" t="str">
        <f>IF(P27="","",VLOOKUP(P27,シフト記号表!$C$6:$L$47,10,FALSE))</f>
        <v/>
      </c>
      <c r="Q28" s="140" t="str">
        <f>IF(Q27="","",VLOOKUP(Q27,シフト記号表!$C$6:$L$47,10,FALSE))</f>
        <v/>
      </c>
      <c r="R28" s="140" t="str">
        <f>IF(R27="","",VLOOKUP(R27,シフト記号表!$C$6:$L$47,10,FALSE))</f>
        <v/>
      </c>
      <c r="S28" s="140" t="str">
        <f>IF(S27="","",VLOOKUP(S27,シフト記号表!$C$6:$L$47,10,FALSE))</f>
        <v/>
      </c>
      <c r="T28" s="140" t="str">
        <f>IF(T27="","",VLOOKUP(T27,シフト記号表!$C$6:$L$47,10,FALSE))</f>
        <v/>
      </c>
      <c r="U28" s="140" t="str">
        <f>IF(U27="","",VLOOKUP(U27,シフト記号表!$C$6:$L$47,10,FALSE))</f>
        <v/>
      </c>
      <c r="V28" s="141" t="str">
        <f>IF(V27="","",VLOOKUP(V27,シフト記号表!$C$6:$L$47,10,FALSE))</f>
        <v/>
      </c>
      <c r="W28" s="139" t="str">
        <f>IF(W27="","",VLOOKUP(W27,シフト記号表!$C$6:$L$47,10,FALSE))</f>
        <v/>
      </c>
      <c r="X28" s="140" t="str">
        <f>IF(X27="","",VLOOKUP(X27,シフト記号表!$C$6:$L$47,10,FALSE))</f>
        <v/>
      </c>
      <c r="Y28" s="140" t="str">
        <f>IF(Y27="","",VLOOKUP(Y27,シフト記号表!$C$6:$L$47,10,FALSE))</f>
        <v/>
      </c>
      <c r="Z28" s="140" t="str">
        <f>IF(Z27="","",VLOOKUP(Z27,シフト記号表!$C$6:$L$47,10,FALSE))</f>
        <v/>
      </c>
      <c r="AA28" s="140" t="str">
        <f>IF(AA27="","",VLOOKUP(AA27,シフト記号表!$C$6:$L$47,10,FALSE))</f>
        <v/>
      </c>
      <c r="AB28" s="140" t="str">
        <f>IF(AB27="","",VLOOKUP(AB27,シフト記号表!$C$6:$L$47,10,FALSE))</f>
        <v/>
      </c>
      <c r="AC28" s="141" t="str">
        <f>IF(AC27="","",VLOOKUP(AC27,シフト記号表!$C$6:$L$47,10,FALSE))</f>
        <v/>
      </c>
      <c r="AD28" s="139" t="str">
        <f>IF(AD27="","",VLOOKUP(AD27,シフト記号表!$C$6:$L$47,10,FALSE))</f>
        <v/>
      </c>
      <c r="AE28" s="140" t="str">
        <f>IF(AE27="","",VLOOKUP(AE27,シフト記号表!$C$6:$L$47,10,FALSE))</f>
        <v/>
      </c>
      <c r="AF28" s="140" t="str">
        <f>IF(AF27="","",VLOOKUP(AF27,シフト記号表!$C$6:$L$47,10,FALSE))</f>
        <v/>
      </c>
      <c r="AG28" s="140" t="str">
        <f>IF(AG27="","",VLOOKUP(AG27,シフト記号表!$C$6:$L$47,10,FALSE))</f>
        <v/>
      </c>
      <c r="AH28" s="140" t="str">
        <f>IF(AH27="","",VLOOKUP(AH27,シフト記号表!$C$6:$L$47,10,FALSE))</f>
        <v/>
      </c>
      <c r="AI28" s="140" t="str">
        <f>IF(AI27="","",VLOOKUP(AI27,シフト記号表!$C$6:$L$47,10,FALSE))</f>
        <v/>
      </c>
      <c r="AJ28" s="141" t="str">
        <f>IF(AJ27="","",VLOOKUP(AJ27,シフト記号表!$C$6:$L$47,10,FALSE))</f>
        <v/>
      </c>
      <c r="AK28" s="139" t="str">
        <f>IF(AK27="","",VLOOKUP(AK27,シフト記号表!$C$6:$L$47,10,FALSE))</f>
        <v/>
      </c>
      <c r="AL28" s="140" t="str">
        <f>IF(AL27="","",VLOOKUP(AL27,シフト記号表!$C$6:$L$47,10,FALSE))</f>
        <v/>
      </c>
      <c r="AM28" s="140" t="str">
        <f>IF(AM27="","",VLOOKUP(AM27,シフト記号表!$C$6:$L$47,10,FALSE))</f>
        <v/>
      </c>
      <c r="AN28" s="140" t="str">
        <f>IF(AN27="","",VLOOKUP(AN27,シフト記号表!$C$6:$L$47,10,FALSE))</f>
        <v/>
      </c>
      <c r="AO28" s="140" t="str">
        <f>IF(AO27="","",VLOOKUP(AO27,シフト記号表!$C$6:$L$47,10,FALSE))</f>
        <v/>
      </c>
      <c r="AP28" s="140" t="str">
        <f>IF(AP27="","",VLOOKUP(AP27,シフト記号表!$C$6:$L$47,10,FALSE))</f>
        <v/>
      </c>
      <c r="AQ28" s="141" t="str">
        <f>IF(AQ27="","",VLOOKUP(AQ27,シフト記号表!$C$6:$L$47,10,FALSE))</f>
        <v/>
      </c>
      <c r="AR28" s="237">
        <f>SUM(P28:AQ28)</f>
        <v>0</v>
      </c>
      <c r="AS28" s="238"/>
      <c r="AT28" s="239">
        <f t="shared" ref="AT28" si="7">AR28/4</f>
        <v>0</v>
      </c>
      <c r="AU28" s="238"/>
      <c r="AV28" s="295"/>
      <c r="AW28" s="296"/>
      <c r="AX28" s="296"/>
      <c r="AY28" s="296"/>
      <c r="AZ28" s="296"/>
      <c r="BA28" s="296"/>
      <c r="BB28" s="296"/>
      <c r="BC28" s="296"/>
      <c r="BD28" s="296"/>
      <c r="BE28" s="297"/>
    </row>
    <row r="29" spans="4:57" ht="20.25" customHeight="1" x14ac:dyDescent="0.7">
      <c r="D29" s="215">
        <f>D27+1</f>
        <v>10</v>
      </c>
      <c r="E29" s="217"/>
      <c r="F29" s="218"/>
      <c r="G29" s="132"/>
      <c r="H29" s="133"/>
      <c r="I29" s="132"/>
      <c r="J29" s="133"/>
      <c r="K29" s="221"/>
      <c r="L29" s="222"/>
      <c r="M29" s="150" t="s">
        <v>16</v>
      </c>
      <c r="N29" s="104"/>
      <c r="O29" s="105"/>
      <c r="P29" s="92"/>
      <c r="Q29" s="93"/>
      <c r="R29" s="93"/>
      <c r="S29" s="93"/>
      <c r="T29" s="93"/>
      <c r="U29" s="93"/>
      <c r="V29" s="94"/>
      <c r="W29" s="92"/>
      <c r="X29" s="93"/>
      <c r="Y29" s="93"/>
      <c r="Z29" s="93"/>
      <c r="AA29" s="93"/>
      <c r="AB29" s="93"/>
      <c r="AC29" s="94"/>
      <c r="AD29" s="92"/>
      <c r="AE29" s="93"/>
      <c r="AF29" s="93"/>
      <c r="AG29" s="93"/>
      <c r="AH29" s="93"/>
      <c r="AI29" s="93"/>
      <c r="AJ29" s="94"/>
      <c r="AK29" s="92"/>
      <c r="AL29" s="93"/>
      <c r="AM29" s="93"/>
      <c r="AN29" s="93"/>
      <c r="AO29" s="93"/>
      <c r="AP29" s="93"/>
      <c r="AQ29" s="94"/>
      <c r="AR29" s="225"/>
      <c r="AS29" s="226"/>
      <c r="AT29" s="227"/>
      <c r="AU29" s="228"/>
      <c r="AV29" s="295"/>
      <c r="AW29" s="296"/>
      <c r="AX29" s="296"/>
      <c r="AY29" s="296"/>
      <c r="AZ29" s="296"/>
      <c r="BA29" s="296"/>
      <c r="BB29" s="296"/>
      <c r="BC29" s="296"/>
      <c r="BD29" s="296"/>
      <c r="BE29" s="297"/>
    </row>
    <row r="30" spans="4:57" ht="20.25" customHeight="1" thickBot="1" x14ac:dyDescent="0.75">
      <c r="D30" s="232"/>
      <c r="E30" s="233"/>
      <c r="F30" s="234"/>
      <c r="G30" s="132"/>
      <c r="H30" s="133">
        <f>E29</f>
        <v>0</v>
      </c>
      <c r="I30" s="132"/>
      <c r="J30" s="133">
        <f>K29</f>
        <v>0</v>
      </c>
      <c r="K30" s="235"/>
      <c r="L30" s="236"/>
      <c r="M30" s="151" t="s">
        <v>158</v>
      </c>
      <c r="N30" s="106"/>
      <c r="O30" s="152"/>
      <c r="P30" s="139" t="str">
        <f>IF(P29="","",VLOOKUP(P29,シフト記号表!$C$6:$L$47,10,FALSE))</f>
        <v/>
      </c>
      <c r="Q30" s="140" t="str">
        <f>IF(Q29="","",VLOOKUP(Q29,シフト記号表!$C$6:$L$47,10,FALSE))</f>
        <v/>
      </c>
      <c r="R30" s="140" t="str">
        <f>IF(R29="","",VLOOKUP(R29,シフト記号表!$C$6:$L$47,10,FALSE))</f>
        <v/>
      </c>
      <c r="S30" s="140" t="str">
        <f>IF(S29="","",VLOOKUP(S29,シフト記号表!$C$6:$L$47,10,FALSE))</f>
        <v/>
      </c>
      <c r="T30" s="140" t="str">
        <f>IF(T29="","",VLOOKUP(T29,シフト記号表!$C$6:$L$47,10,FALSE))</f>
        <v/>
      </c>
      <c r="U30" s="140" t="str">
        <f>IF(U29="","",VLOOKUP(U29,シフト記号表!$C$6:$L$47,10,FALSE))</f>
        <v/>
      </c>
      <c r="V30" s="141" t="str">
        <f>IF(V29="","",VLOOKUP(V29,シフト記号表!$C$6:$L$47,10,FALSE))</f>
        <v/>
      </c>
      <c r="W30" s="139" t="str">
        <f>IF(W29="","",VLOOKUP(W29,シフト記号表!$C$6:$L$47,10,FALSE))</f>
        <v/>
      </c>
      <c r="X30" s="140" t="str">
        <f>IF(X29="","",VLOOKUP(X29,シフト記号表!$C$6:$L$47,10,FALSE))</f>
        <v/>
      </c>
      <c r="Y30" s="140" t="str">
        <f>IF(Y29="","",VLOOKUP(Y29,シフト記号表!$C$6:$L$47,10,FALSE))</f>
        <v/>
      </c>
      <c r="Z30" s="140" t="str">
        <f>IF(Z29="","",VLOOKUP(Z29,シフト記号表!$C$6:$L$47,10,FALSE))</f>
        <v/>
      </c>
      <c r="AA30" s="140" t="str">
        <f>IF(AA29="","",VLOOKUP(AA29,シフト記号表!$C$6:$L$47,10,FALSE))</f>
        <v/>
      </c>
      <c r="AB30" s="140" t="str">
        <f>IF(AB29="","",VLOOKUP(AB29,シフト記号表!$C$6:$L$47,10,FALSE))</f>
        <v/>
      </c>
      <c r="AC30" s="141" t="str">
        <f>IF(AC29="","",VLOOKUP(AC29,シフト記号表!$C$6:$L$47,10,FALSE))</f>
        <v/>
      </c>
      <c r="AD30" s="139" t="str">
        <f>IF(AD29="","",VLOOKUP(AD29,シフト記号表!$C$6:$L$47,10,FALSE))</f>
        <v/>
      </c>
      <c r="AE30" s="140" t="str">
        <f>IF(AE29="","",VLOOKUP(AE29,シフト記号表!$C$6:$L$47,10,FALSE))</f>
        <v/>
      </c>
      <c r="AF30" s="140" t="str">
        <f>IF(AF29="","",VLOOKUP(AF29,シフト記号表!$C$6:$L$47,10,FALSE))</f>
        <v/>
      </c>
      <c r="AG30" s="140" t="str">
        <f>IF(AG29="","",VLOOKUP(AG29,シフト記号表!$C$6:$L$47,10,FALSE))</f>
        <v/>
      </c>
      <c r="AH30" s="140" t="str">
        <f>IF(AH29="","",VLOOKUP(AH29,シフト記号表!$C$6:$L$47,10,FALSE))</f>
        <v/>
      </c>
      <c r="AI30" s="140" t="str">
        <f>IF(AI29="","",VLOOKUP(AI29,シフト記号表!$C$6:$L$47,10,FALSE))</f>
        <v/>
      </c>
      <c r="AJ30" s="141" t="str">
        <f>IF(AJ29="","",VLOOKUP(AJ29,シフト記号表!$C$6:$L$47,10,FALSE))</f>
        <v/>
      </c>
      <c r="AK30" s="139" t="str">
        <f>IF(AK29="","",VLOOKUP(AK29,シフト記号表!$C$6:$L$47,10,FALSE))</f>
        <v/>
      </c>
      <c r="AL30" s="140" t="str">
        <f>IF(AL29="","",VLOOKUP(AL29,シフト記号表!$C$6:$L$47,10,FALSE))</f>
        <v/>
      </c>
      <c r="AM30" s="140" t="str">
        <f>IF(AM29="","",VLOOKUP(AM29,シフト記号表!$C$6:$L$47,10,FALSE))</f>
        <v/>
      </c>
      <c r="AN30" s="140" t="str">
        <f>IF(AN29="","",VLOOKUP(AN29,シフト記号表!$C$6:$L$47,10,FALSE))</f>
        <v/>
      </c>
      <c r="AO30" s="140" t="str">
        <f>IF(AO29="","",VLOOKUP(AO29,シフト記号表!$C$6:$L$47,10,FALSE))</f>
        <v/>
      </c>
      <c r="AP30" s="140" t="str">
        <f>IF(AP29="","",VLOOKUP(AP29,シフト記号表!$C$6:$L$47,10,FALSE))</f>
        <v/>
      </c>
      <c r="AQ30" s="141" t="str">
        <f>IF(AQ29="","",VLOOKUP(AQ29,シフト記号表!$C$6:$L$47,10,FALSE))</f>
        <v/>
      </c>
      <c r="AR30" s="237">
        <f>SUM(P30:AQ30)</f>
        <v>0</v>
      </c>
      <c r="AS30" s="238"/>
      <c r="AT30" s="239">
        <f t="shared" ref="AT30" si="8">AR30/4</f>
        <v>0</v>
      </c>
      <c r="AU30" s="238"/>
      <c r="AV30" s="295"/>
      <c r="AW30" s="296"/>
      <c r="AX30" s="296"/>
      <c r="AY30" s="296"/>
      <c r="AZ30" s="296"/>
      <c r="BA30" s="296"/>
      <c r="BB30" s="296"/>
      <c r="BC30" s="296"/>
      <c r="BD30" s="296"/>
      <c r="BE30" s="297"/>
    </row>
    <row r="31" spans="4:57" ht="20.25" customHeight="1" x14ac:dyDescent="0.7">
      <c r="D31" s="215">
        <f>D29+1</f>
        <v>11</v>
      </c>
      <c r="E31" s="217"/>
      <c r="F31" s="218"/>
      <c r="G31" s="132"/>
      <c r="H31" s="133"/>
      <c r="I31" s="132"/>
      <c r="J31" s="133"/>
      <c r="K31" s="221"/>
      <c r="L31" s="222"/>
      <c r="M31" s="150" t="s">
        <v>16</v>
      </c>
      <c r="N31" s="104"/>
      <c r="O31" s="105"/>
      <c r="P31" s="92"/>
      <c r="Q31" s="93"/>
      <c r="R31" s="93"/>
      <c r="S31" s="93"/>
      <c r="T31" s="93"/>
      <c r="U31" s="93"/>
      <c r="V31" s="94"/>
      <c r="W31" s="92"/>
      <c r="X31" s="93"/>
      <c r="Y31" s="93"/>
      <c r="Z31" s="93"/>
      <c r="AA31" s="93"/>
      <c r="AB31" s="93"/>
      <c r="AC31" s="94"/>
      <c r="AD31" s="92"/>
      <c r="AE31" s="93"/>
      <c r="AF31" s="93"/>
      <c r="AG31" s="93"/>
      <c r="AH31" s="93"/>
      <c r="AI31" s="93"/>
      <c r="AJ31" s="94"/>
      <c r="AK31" s="92"/>
      <c r="AL31" s="93"/>
      <c r="AM31" s="93"/>
      <c r="AN31" s="93"/>
      <c r="AO31" s="93"/>
      <c r="AP31" s="93"/>
      <c r="AQ31" s="94"/>
      <c r="AR31" s="225"/>
      <c r="AS31" s="226"/>
      <c r="AT31" s="227"/>
      <c r="AU31" s="228"/>
      <c r="AV31" s="295"/>
      <c r="AW31" s="296"/>
      <c r="AX31" s="296"/>
      <c r="AY31" s="296"/>
      <c r="AZ31" s="296"/>
      <c r="BA31" s="296"/>
      <c r="BB31" s="296"/>
      <c r="BC31" s="296"/>
      <c r="BD31" s="296"/>
      <c r="BE31" s="297"/>
    </row>
    <row r="32" spans="4:57" ht="20.25" customHeight="1" thickBot="1" x14ac:dyDescent="0.75">
      <c r="D32" s="232"/>
      <c r="E32" s="233"/>
      <c r="F32" s="234"/>
      <c r="G32" s="132"/>
      <c r="H32" s="133">
        <f>E31</f>
        <v>0</v>
      </c>
      <c r="I32" s="132"/>
      <c r="J32" s="133">
        <f>K31</f>
        <v>0</v>
      </c>
      <c r="K32" s="235"/>
      <c r="L32" s="236"/>
      <c r="M32" s="151" t="s">
        <v>158</v>
      </c>
      <c r="N32" s="106"/>
      <c r="O32" s="152"/>
      <c r="P32" s="139" t="str">
        <f>IF(P31="","",VLOOKUP(P31,シフト記号表!$C$6:$L$47,10,FALSE))</f>
        <v/>
      </c>
      <c r="Q32" s="140" t="str">
        <f>IF(Q31="","",VLOOKUP(Q31,シフト記号表!$C$6:$L$47,10,FALSE))</f>
        <v/>
      </c>
      <c r="R32" s="140" t="str">
        <f>IF(R31="","",VLOOKUP(R31,シフト記号表!$C$6:$L$47,10,FALSE))</f>
        <v/>
      </c>
      <c r="S32" s="140" t="str">
        <f>IF(S31="","",VLOOKUP(S31,シフト記号表!$C$6:$L$47,10,FALSE))</f>
        <v/>
      </c>
      <c r="T32" s="140" t="str">
        <f>IF(T31="","",VLOOKUP(T31,シフト記号表!$C$6:$L$47,10,FALSE))</f>
        <v/>
      </c>
      <c r="U32" s="140" t="str">
        <f>IF(U31="","",VLOOKUP(U31,シフト記号表!$C$6:$L$47,10,FALSE))</f>
        <v/>
      </c>
      <c r="V32" s="141" t="str">
        <f>IF(V31="","",VLOOKUP(V31,シフト記号表!$C$6:$L$47,10,FALSE))</f>
        <v/>
      </c>
      <c r="W32" s="139" t="str">
        <f>IF(W31="","",VLOOKUP(W31,シフト記号表!$C$6:$L$47,10,FALSE))</f>
        <v/>
      </c>
      <c r="X32" s="140" t="str">
        <f>IF(X31="","",VLOOKUP(X31,シフト記号表!$C$6:$L$47,10,FALSE))</f>
        <v/>
      </c>
      <c r="Y32" s="140" t="str">
        <f>IF(Y31="","",VLOOKUP(Y31,シフト記号表!$C$6:$L$47,10,FALSE))</f>
        <v/>
      </c>
      <c r="Z32" s="140" t="str">
        <f>IF(Z31="","",VLOOKUP(Z31,シフト記号表!$C$6:$L$47,10,FALSE))</f>
        <v/>
      </c>
      <c r="AA32" s="140" t="str">
        <f>IF(AA31="","",VLOOKUP(AA31,シフト記号表!$C$6:$L$47,10,FALSE))</f>
        <v/>
      </c>
      <c r="AB32" s="140" t="str">
        <f>IF(AB31="","",VLOOKUP(AB31,シフト記号表!$C$6:$L$47,10,FALSE))</f>
        <v/>
      </c>
      <c r="AC32" s="141" t="str">
        <f>IF(AC31="","",VLOOKUP(AC31,シフト記号表!$C$6:$L$47,10,FALSE))</f>
        <v/>
      </c>
      <c r="AD32" s="139" t="str">
        <f>IF(AD31="","",VLOOKUP(AD31,シフト記号表!$C$6:$L$47,10,FALSE))</f>
        <v/>
      </c>
      <c r="AE32" s="140" t="str">
        <f>IF(AE31="","",VLOOKUP(AE31,シフト記号表!$C$6:$L$47,10,FALSE))</f>
        <v/>
      </c>
      <c r="AF32" s="140" t="str">
        <f>IF(AF31="","",VLOOKUP(AF31,シフト記号表!$C$6:$L$47,10,FALSE))</f>
        <v/>
      </c>
      <c r="AG32" s="140" t="str">
        <f>IF(AG31="","",VLOOKUP(AG31,シフト記号表!$C$6:$L$47,10,FALSE))</f>
        <v/>
      </c>
      <c r="AH32" s="140" t="str">
        <f>IF(AH31="","",VLOOKUP(AH31,シフト記号表!$C$6:$L$47,10,FALSE))</f>
        <v/>
      </c>
      <c r="AI32" s="140" t="str">
        <f>IF(AI31="","",VLOOKUP(AI31,シフト記号表!$C$6:$L$47,10,FALSE))</f>
        <v/>
      </c>
      <c r="AJ32" s="141" t="str">
        <f>IF(AJ31="","",VLOOKUP(AJ31,シフト記号表!$C$6:$L$47,10,FALSE))</f>
        <v/>
      </c>
      <c r="AK32" s="139" t="str">
        <f>IF(AK31="","",VLOOKUP(AK31,シフト記号表!$C$6:$L$47,10,FALSE))</f>
        <v/>
      </c>
      <c r="AL32" s="140" t="str">
        <f>IF(AL31="","",VLOOKUP(AL31,シフト記号表!$C$6:$L$47,10,FALSE))</f>
        <v/>
      </c>
      <c r="AM32" s="140" t="str">
        <f>IF(AM31="","",VLOOKUP(AM31,シフト記号表!$C$6:$L$47,10,FALSE))</f>
        <v/>
      </c>
      <c r="AN32" s="140" t="str">
        <f>IF(AN31="","",VLOOKUP(AN31,シフト記号表!$C$6:$L$47,10,FALSE))</f>
        <v/>
      </c>
      <c r="AO32" s="140" t="str">
        <f>IF(AO31="","",VLOOKUP(AO31,シフト記号表!$C$6:$L$47,10,FALSE))</f>
        <v/>
      </c>
      <c r="AP32" s="140" t="str">
        <f>IF(AP31="","",VLOOKUP(AP31,シフト記号表!$C$6:$L$47,10,FALSE))</f>
        <v/>
      </c>
      <c r="AQ32" s="141" t="str">
        <f>IF(AQ31="","",VLOOKUP(AQ31,シフト記号表!$C$6:$L$47,10,FALSE))</f>
        <v/>
      </c>
      <c r="AR32" s="237">
        <f>SUM(P32:AQ32)</f>
        <v>0</v>
      </c>
      <c r="AS32" s="238"/>
      <c r="AT32" s="239">
        <f t="shared" ref="AT32" si="9">AR32/4</f>
        <v>0</v>
      </c>
      <c r="AU32" s="238"/>
      <c r="AV32" s="295"/>
      <c r="AW32" s="296"/>
      <c r="AX32" s="296"/>
      <c r="AY32" s="296"/>
      <c r="AZ32" s="296"/>
      <c r="BA32" s="296"/>
      <c r="BB32" s="296"/>
      <c r="BC32" s="296"/>
      <c r="BD32" s="296"/>
      <c r="BE32" s="297"/>
    </row>
    <row r="33" spans="2:60" ht="20.25" customHeight="1" x14ac:dyDescent="0.7">
      <c r="D33" s="215">
        <f>D31+1</f>
        <v>12</v>
      </c>
      <c r="E33" s="217"/>
      <c r="F33" s="218"/>
      <c r="G33" s="132"/>
      <c r="H33" s="133"/>
      <c r="I33" s="132"/>
      <c r="J33" s="133"/>
      <c r="K33" s="221"/>
      <c r="L33" s="222"/>
      <c r="M33" s="150" t="s">
        <v>16</v>
      </c>
      <c r="N33" s="104"/>
      <c r="O33" s="105"/>
      <c r="P33" s="92"/>
      <c r="Q33" s="93"/>
      <c r="R33" s="93"/>
      <c r="S33" s="93"/>
      <c r="T33" s="93"/>
      <c r="U33" s="93"/>
      <c r="V33" s="94"/>
      <c r="W33" s="92"/>
      <c r="X33" s="93"/>
      <c r="Y33" s="93"/>
      <c r="Z33" s="93"/>
      <c r="AA33" s="93"/>
      <c r="AB33" s="93"/>
      <c r="AC33" s="94"/>
      <c r="AD33" s="92"/>
      <c r="AE33" s="93"/>
      <c r="AF33" s="93"/>
      <c r="AG33" s="93"/>
      <c r="AH33" s="93"/>
      <c r="AI33" s="93"/>
      <c r="AJ33" s="94"/>
      <c r="AK33" s="92"/>
      <c r="AL33" s="93"/>
      <c r="AM33" s="93"/>
      <c r="AN33" s="93"/>
      <c r="AO33" s="93"/>
      <c r="AP33" s="93"/>
      <c r="AQ33" s="94"/>
      <c r="AR33" s="225"/>
      <c r="AS33" s="226"/>
      <c r="AT33" s="227"/>
      <c r="AU33" s="228"/>
      <c r="AV33" s="295"/>
      <c r="AW33" s="296"/>
      <c r="AX33" s="296"/>
      <c r="AY33" s="296"/>
      <c r="AZ33" s="296"/>
      <c r="BA33" s="296"/>
      <c r="BB33" s="296"/>
      <c r="BC33" s="296"/>
      <c r="BD33" s="296"/>
      <c r="BE33" s="297"/>
    </row>
    <row r="34" spans="2:60" ht="20.25" customHeight="1" thickBot="1" x14ac:dyDescent="0.75">
      <c r="D34" s="232"/>
      <c r="E34" s="233"/>
      <c r="F34" s="234"/>
      <c r="G34" s="132"/>
      <c r="H34" s="133">
        <f>E33</f>
        <v>0</v>
      </c>
      <c r="I34" s="132"/>
      <c r="J34" s="133">
        <f>K33</f>
        <v>0</v>
      </c>
      <c r="K34" s="235"/>
      <c r="L34" s="236"/>
      <c r="M34" s="151" t="s">
        <v>158</v>
      </c>
      <c r="N34" s="106"/>
      <c r="O34" s="152"/>
      <c r="P34" s="139" t="str">
        <f>IF(P33="","",VLOOKUP(P33,シフト記号表!$C$6:$L$47,10,FALSE))</f>
        <v/>
      </c>
      <c r="Q34" s="140" t="str">
        <f>IF(Q33="","",VLOOKUP(Q33,シフト記号表!$C$6:$L$47,10,FALSE))</f>
        <v/>
      </c>
      <c r="R34" s="140" t="str">
        <f>IF(R33="","",VLOOKUP(R33,シフト記号表!$C$6:$L$47,10,FALSE))</f>
        <v/>
      </c>
      <c r="S34" s="140" t="str">
        <f>IF(S33="","",VLOOKUP(S33,シフト記号表!$C$6:$L$47,10,FALSE))</f>
        <v/>
      </c>
      <c r="T34" s="140" t="str">
        <f>IF(T33="","",VLOOKUP(T33,シフト記号表!$C$6:$L$47,10,FALSE))</f>
        <v/>
      </c>
      <c r="U34" s="140" t="str">
        <f>IF(U33="","",VLOOKUP(U33,シフト記号表!$C$6:$L$47,10,FALSE))</f>
        <v/>
      </c>
      <c r="V34" s="141" t="str">
        <f>IF(V33="","",VLOOKUP(V33,シフト記号表!$C$6:$L$47,10,FALSE))</f>
        <v/>
      </c>
      <c r="W34" s="139" t="str">
        <f>IF(W33="","",VLOOKUP(W33,シフト記号表!$C$6:$L$47,10,FALSE))</f>
        <v/>
      </c>
      <c r="X34" s="140" t="str">
        <f>IF(X33="","",VLOOKUP(X33,シフト記号表!$C$6:$L$47,10,FALSE))</f>
        <v/>
      </c>
      <c r="Y34" s="140" t="str">
        <f>IF(Y33="","",VLOOKUP(Y33,シフト記号表!$C$6:$L$47,10,FALSE))</f>
        <v/>
      </c>
      <c r="Z34" s="140" t="str">
        <f>IF(Z33="","",VLOOKUP(Z33,シフト記号表!$C$6:$L$47,10,FALSE))</f>
        <v/>
      </c>
      <c r="AA34" s="140" t="str">
        <f>IF(AA33="","",VLOOKUP(AA33,シフト記号表!$C$6:$L$47,10,FALSE))</f>
        <v/>
      </c>
      <c r="AB34" s="140" t="str">
        <f>IF(AB33="","",VLOOKUP(AB33,シフト記号表!$C$6:$L$47,10,FALSE))</f>
        <v/>
      </c>
      <c r="AC34" s="141" t="str">
        <f>IF(AC33="","",VLOOKUP(AC33,シフト記号表!$C$6:$L$47,10,FALSE))</f>
        <v/>
      </c>
      <c r="AD34" s="139" t="str">
        <f>IF(AD33="","",VLOOKUP(AD33,シフト記号表!$C$6:$L$47,10,FALSE))</f>
        <v/>
      </c>
      <c r="AE34" s="140" t="str">
        <f>IF(AE33="","",VLOOKUP(AE33,シフト記号表!$C$6:$L$47,10,FALSE))</f>
        <v/>
      </c>
      <c r="AF34" s="140" t="str">
        <f>IF(AF33="","",VLOOKUP(AF33,シフト記号表!$C$6:$L$47,10,FALSE))</f>
        <v/>
      </c>
      <c r="AG34" s="140" t="str">
        <f>IF(AG33="","",VLOOKUP(AG33,シフト記号表!$C$6:$L$47,10,FALSE))</f>
        <v/>
      </c>
      <c r="AH34" s="140" t="str">
        <f>IF(AH33="","",VLOOKUP(AH33,シフト記号表!$C$6:$L$47,10,FALSE))</f>
        <v/>
      </c>
      <c r="AI34" s="140" t="str">
        <f>IF(AI33="","",VLOOKUP(AI33,シフト記号表!$C$6:$L$47,10,FALSE))</f>
        <v/>
      </c>
      <c r="AJ34" s="141" t="str">
        <f>IF(AJ33="","",VLOOKUP(AJ33,シフト記号表!$C$6:$L$47,10,FALSE))</f>
        <v/>
      </c>
      <c r="AK34" s="139" t="str">
        <f>IF(AK33="","",VLOOKUP(AK33,シフト記号表!$C$6:$L$47,10,FALSE))</f>
        <v/>
      </c>
      <c r="AL34" s="140" t="str">
        <f>IF(AL33="","",VLOOKUP(AL33,シフト記号表!$C$6:$L$47,10,FALSE))</f>
        <v/>
      </c>
      <c r="AM34" s="140" t="str">
        <f>IF(AM33="","",VLOOKUP(AM33,シフト記号表!$C$6:$L$47,10,FALSE))</f>
        <v/>
      </c>
      <c r="AN34" s="140" t="str">
        <f>IF(AN33="","",VLOOKUP(AN33,シフト記号表!$C$6:$L$47,10,FALSE))</f>
        <v/>
      </c>
      <c r="AO34" s="140" t="str">
        <f>IF(AO33="","",VLOOKUP(AO33,シフト記号表!$C$6:$L$47,10,FALSE))</f>
        <v/>
      </c>
      <c r="AP34" s="140" t="str">
        <f>IF(AP33="","",VLOOKUP(AP33,シフト記号表!$C$6:$L$47,10,FALSE))</f>
        <v/>
      </c>
      <c r="AQ34" s="141" t="str">
        <f>IF(AQ33="","",VLOOKUP(AQ33,シフト記号表!$C$6:$L$47,10,FALSE))</f>
        <v/>
      </c>
      <c r="AR34" s="237">
        <f>SUM(P34:AQ34)</f>
        <v>0</v>
      </c>
      <c r="AS34" s="238"/>
      <c r="AT34" s="239">
        <f t="shared" ref="AT34" si="10">AR34/4</f>
        <v>0</v>
      </c>
      <c r="AU34" s="238"/>
      <c r="AV34" s="295"/>
      <c r="AW34" s="296"/>
      <c r="AX34" s="296"/>
      <c r="AY34" s="296"/>
      <c r="AZ34" s="296"/>
      <c r="BA34" s="296"/>
      <c r="BB34" s="296"/>
      <c r="BC34" s="296"/>
      <c r="BD34" s="296"/>
      <c r="BE34" s="297"/>
    </row>
    <row r="35" spans="2:60" ht="20.25" customHeight="1" x14ac:dyDescent="0.7">
      <c r="D35" s="215">
        <f>D33+1</f>
        <v>13</v>
      </c>
      <c r="E35" s="217"/>
      <c r="F35" s="218"/>
      <c r="G35" s="132"/>
      <c r="H35" s="133"/>
      <c r="I35" s="132"/>
      <c r="J35" s="133"/>
      <c r="K35" s="221"/>
      <c r="L35" s="222"/>
      <c r="M35" s="150" t="s">
        <v>16</v>
      </c>
      <c r="N35" s="104"/>
      <c r="O35" s="105"/>
      <c r="P35" s="92"/>
      <c r="Q35" s="93"/>
      <c r="R35" s="93"/>
      <c r="S35" s="93"/>
      <c r="T35" s="93"/>
      <c r="U35" s="93"/>
      <c r="V35" s="94"/>
      <c r="W35" s="92"/>
      <c r="X35" s="93"/>
      <c r="Y35" s="93"/>
      <c r="Z35" s="93"/>
      <c r="AA35" s="93"/>
      <c r="AB35" s="93"/>
      <c r="AC35" s="94"/>
      <c r="AD35" s="92"/>
      <c r="AE35" s="93"/>
      <c r="AF35" s="93"/>
      <c r="AG35" s="93"/>
      <c r="AH35" s="93"/>
      <c r="AI35" s="93"/>
      <c r="AJ35" s="94"/>
      <c r="AK35" s="92"/>
      <c r="AL35" s="93"/>
      <c r="AM35" s="93"/>
      <c r="AN35" s="93"/>
      <c r="AO35" s="93"/>
      <c r="AP35" s="93"/>
      <c r="AQ35" s="94"/>
      <c r="AR35" s="225"/>
      <c r="AS35" s="226"/>
      <c r="AT35" s="227"/>
      <c r="AU35" s="228"/>
      <c r="AV35" s="295"/>
      <c r="AW35" s="296"/>
      <c r="AX35" s="296"/>
      <c r="AY35" s="296"/>
      <c r="AZ35" s="296"/>
      <c r="BA35" s="296"/>
      <c r="BB35" s="296"/>
      <c r="BC35" s="296"/>
      <c r="BD35" s="296"/>
      <c r="BE35" s="297"/>
    </row>
    <row r="36" spans="2:60" ht="20.25" customHeight="1" thickBot="1" x14ac:dyDescent="0.75">
      <c r="D36" s="232"/>
      <c r="E36" s="233"/>
      <c r="F36" s="234"/>
      <c r="G36" s="132"/>
      <c r="H36" s="133">
        <f>E35</f>
        <v>0</v>
      </c>
      <c r="I36" s="132"/>
      <c r="J36" s="133">
        <f>K35</f>
        <v>0</v>
      </c>
      <c r="K36" s="235"/>
      <c r="L36" s="236"/>
      <c r="M36" s="151" t="s">
        <v>158</v>
      </c>
      <c r="N36" s="106"/>
      <c r="O36" s="152"/>
      <c r="P36" s="139" t="str">
        <f>IF(P35="","",VLOOKUP(P35,シフト記号表!$C$6:$L$47,10,FALSE))</f>
        <v/>
      </c>
      <c r="Q36" s="140" t="str">
        <f>IF(Q35="","",VLOOKUP(Q35,シフト記号表!$C$6:$L$47,10,FALSE))</f>
        <v/>
      </c>
      <c r="R36" s="140" t="str">
        <f>IF(R35="","",VLOOKUP(R35,シフト記号表!$C$6:$L$47,10,FALSE))</f>
        <v/>
      </c>
      <c r="S36" s="140" t="str">
        <f>IF(S35="","",VLOOKUP(S35,シフト記号表!$C$6:$L$47,10,FALSE))</f>
        <v/>
      </c>
      <c r="T36" s="140" t="str">
        <f>IF(T35="","",VLOOKUP(T35,シフト記号表!$C$6:$L$47,10,FALSE))</f>
        <v/>
      </c>
      <c r="U36" s="140" t="str">
        <f>IF(U35="","",VLOOKUP(U35,シフト記号表!$C$6:$L$47,10,FALSE))</f>
        <v/>
      </c>
      <c r="V36" s="141" t="str">
        <f>IF(V35="","",VLOOKUP(V35,シフト記号表!$C$6:$L$47,10,FALSE))</f>
        <v/>
      </c>
      <c r="W36" s="139" t="str">
        <f>IF(W35="","",VLOOKUP(W35,シフト記号表!$C$6:$L$47,10,FALSE))</f>
        <v/>
      </c>
      <c r="X36" s="140" t="str">
        <f>IF(X35="","",VLOOKUP(X35,シフト記号表!$C$6:$L$47,10,FALSE))</f>
        <v/>
      </c>
      <c r="Y36" s="140" t="str">
        <f>IF(Y35="","",VLOOKUP(Y35,シフト記号表!$C$6:$L$47,10,FALSE))</f>
        <v/>
      </c>
      <c r="Z36" s="140" t="str">
        <f>IF(Z35="","",VLOOKUP(Z35,シフト記号表!$C$6:$L$47,10,FALSE))</f>
        <v/>
      </c>
      <c r="AA36" s="140" t="str">
        <f>IF(AA35="","",VLOOKUP(AA35,シフト記号表!$C$6:$L$47,10,FALSE))</f>
        <v/>
      </c>
      <c r="AB36" s="140" t="str">
        <f>IF(AB35="","",VLOOKUP(AB35,シフト記号表!$C$6:$L$47,10,FALSE))</f>
        <v/>
      </c>
      <c r="AC36" s="141" t="str">
        <f>IF(AC35="","",VLOOKUP(AC35,シフト記号表!$C$6:$L$47,10,FALSE))</f>
        <v/>
      </c>
      <c r="AD36" s="139" t="str">
        <f>IF(AD35="","",VLOOKUP(AD35,シフト記号表!$C$6:$L$47,10,FALSE))</f>
        <v/>
      </c>
      <c r="AE36" s="140" t="str">
        <f>IF(AE35="","",VLOOKUP(AE35,シフト記号表!$C$6:$L$47,10,FALSE))</f>
        <v/>
      </c>
      <c r="AF36" s="140" t="str">
        <f>IF(AF35="","",VLOOKUP(AF35,シフト記号表!$C$6:$L$47,10,FALSE))</f>
        <v/>
      </c>
      <c r="AG36" s="140" t="str">
        <f>IF(AG35="","",VLOOKUP(AG35,シフト記号表!$C$6:$L$47,10,FALSE))</f>
        <v/>
      </c>
      <c r="AH36" s="140" t="str">
        <f>IF(AH35="","",VLOOKUP(AH35,シフト記号表!$C$6:$L$47,10,FALSE))</f>
        <v/>
      </c>
      <c r="AI36" s="140" t="str">
        <f>IF(AI35="","",VLOOKUP(AI35,シフト記号表!$C$6:$L$47,10,FALSE))</f>
        <v/>
      </c>
      <c r="AJ36" s="141" t="str">
        <f>IF(AJ35="","",VLOOKUP(AJ35,シフト記号表!$C$6:$L$47,10,FALSE))</f>
        <v/>
      </c>
      <c r="AK36" s="139" t="str">
        <f>IF(AK35="","",VLOOKUP(AK35,シフト記号表!$C$6:$L$47,10,FALSE))</f>
        <v/>
      </c>
      <c r="AL36" s="140" t="str">
        <f>IF(AL35="","",VLOOKUP(AL35,シフト記号表!$C$6:$L$47,10,FALSE))</f>
        <v/>
      </c>
      <c r="AM36" s="140" t="str">
        <f>IF(AM35="","",VLOOKUP(AM35,シフト記号表!$C$6:$L$47,10,FALSE))</f>
        <v/>
      </c>
      <c r="AN36" s="140" t="str">
        <f>IF(AN35="","",VLOOKUP(AN35,シフト記号表!$C$6:$L$47,10,FALSE))</f>
        <v/>
      </c>
      <c r="AO36" s="140" t="str">
        <f>IF(AO35="","",VLOOKUP(AO35,シフト記号表!$C$6:$L$47,10,FALSE))</f>
        <v/>
      </c>
      <c r="AP36" s="140" t="str">
        <f>IF(AP35="","",VLOOKUP(AP35,シフト記号表!$C$6:$L$47,10,FALSE))</f>
        <v/>
      </c>
      <c r="AQ36" s="141" t="str">
        <f>IF(AQ35="","",VLOOKUP(AQ35,シフト記号表!$C$6:$L$47,10,FALSE))</f>
        <v/>
      </c>
      <c r="AR36" s="237">
        <f>SUM(P36:AQ36)</f>
        <v>0</v>
      </c>
      <c r="AS36" s="238"/>
      <c r="AT36" s="239">
        <f t="shared" ref="AT36" si="11">AR36/4</f>
        <v>0</v>
      </c>
      <c r="AU36" s="238"/>
      <c r="AV36" s="295"/>
      <c r="AW36" s="296"/>
      <c r="AX36" s="296"/>
      <c r="AY36" s="296"/>
      <c r="AZ36" s="296"/>
      <c r="BA36" s="296"/>
      <c r="BB36" s="296"/>
      <c r="BC36" s="296"/>
      <c r="BD36" s="296"/>
      <c r="BE36" s="297"/>
    </row>
    <row r="37" spans="2:60" ht="20.25" customHeight="1" x14ac:dyDescent="0.7">
      <c r="D37" s="215">
        <f>D35+1</f>
        <v>14</v>
      </c>
      <c r="E37" s="217"/>
      <c r="F37" s="218"/>
      <c r="G37" s="132"/>
      <c r="H37" s="133"/>
      <c r="I37" s="132"/>
      <c r="J37" s="133"/>
      <c r="K37" s="221"/>
      <c r="L37" s="222"/>
      <c r="M37" s="150" t="s">
        <v>16</v>
      </c>
      <c r="N37" s="104"/>
      <c r="O37" s="105"/>
      <c r="P37" s="92"/>
      <c r="Q37" s="93"/>
      <c r="R37" s="93"/>
      <c r="S37" s="93"/>
      <c r="T37" s="93"/>
      <c r="U37" s="93"/>
      <c r="V37" s="94"/>
      <c r="W37" s="92"/>
      <c r="X37" s="93"/>
      <c r="Y37" s="93"/>
      <c r="Z37" s="93"/>
      <c r="AA37" s="93"/>
      <c r="AB37" s="93"/>
      <c r="AC37" s="94"/>
      <c r="AD37" s="92"/>
      <c r="AE37" s="93"/>
      <c r="AF37" s="93"/>
      <c r="AG37" s="93"/>
      <c r="AH37" s="93"/>
      <c r="AI37" s="93"/>
      <c r="AJ37" s="94"/>
      <c r="AK37" s="92"/>
      <c r="AL37" s="93"/>
      <c r="AM37" s="93"/>
      <c r="AN37" s="93"/>
      <c r="AO37" s="93"/>
      <c r="AP37" s="93"/>
      <c r="AQ37" s="94"/>
      <c r="AR37" s="225"/>
      <c r="AS37" s="226"/>
      <c r="AT37" s="227"/>
      <c r="AU37" s="228"/>
      <c r="AV37" s="295"/>
      <c r="AW37" s="296"/>
      <c r="AX37" s="296"/>
      <c r="AY37" s="296"/>
      <c r="AZ37" s="296"/>
      <c r="BA37" s="296"/>
      <c r="BB37" s="296"/>
      <c r="BC37" s="296"/>
      <c r="BD37" s="296"/>
      <c r="BE37" s="297"/>
    </row>
    <row r="38" spans="2:60" ht="20.25" customHeight="1" thickBot="1" x14ac:dyDescent="0.75">
      <c r="D38" s="232"/>
      <c r="E38" s="233"/>
      <c r="F38" s="234"/>
      <c r="G38" s="132"/>
      <c r="H38" s="133">
        <f>E37</f>
        <v>0</v>
      </c>
      <c r="I38" s="132"/>
      <c r="J38" s="133">
        <f>K37</f>
        <v>0</v>
      </c>
      <c r="K38" s="235"/>
      <c r="L38" s="236"/>
      <c r="M38" s="151" t="s">
        <v>158</v>
      </c>
      <c r="N38" s="106"/>
      <c r="O38" s="152"/>
      <c r="P38" s="139" t="str">
        <f>IF(P37="","",VLOOKUP(P37,シフト記号表!$C$6:$L$47,10,FALSE))</f>
        <v/>
      </c>
      <c r="Q38" s="140" t="str">
        <f>IF(Q37="","",VLOOKUP(Q37,シフト記号表!$C$6:$L$47,10,FALSE))</f>
        <v/>
      </c>
      <c r="R38" s="140" t="str">
        <f>IF(R37="","",VLOOKUP(R37,シフト記号表!$C$6:$L$47,10,FALSE))</f>
        <v/>
      </c>
      <c r="S38" s="140" t="str">
        <f>IF(S37="","",VLOOKUP(S37,シフト記号表!$C$6:$L$47,10,FALSE))</f>
        <v/>
      </c>
      <c r="T38" s="140" t="str">
        <f>IF(T37="","",VLOOKUP(T37,シフト記号表!$C$6:$L$47,10,FALSE))</f>
        <v/>
      </c>
      <c r="U38" s="140" t="str">
        <f>IF(U37="","",VLOOKUP(U37,シフト記号表!$C$6:$L$47,10,FALSE))</f>
        <v/>
      </c>
      <c r="V38" s="141" t="str">
        <f>IF(V37="","",VLOOKUP(V37,シフト記号表!$C$6:$L$47,10,FALSE))</f>
        <v/>
      </c>
      <c r="W38" s="139" t="str">
        <f>IF(W37="","",VLOOKUP(W37,シフト記号表!$C$6:$L$47,10,FALSE))</f>
        <v/>
      </c>
      <c r="X38" s="140" t="str">
        <f>IF(X37="","",VLOOKUP(X37,シフト記号表!$C$6:$L$47,10,FALSE))</f>
        <v/>
      </c>
      <c r="Y38" s="140" t="str">
        <f>IF(Y37="","",VLOOKUP(Y37,シフト記号表!$C$6:$L$47,10,FALSE))</f>
        <v/>
      </c>
      <c r="Z38" s="140" t="str">
        <f>IF(Z37="","",VLOOKUP(Z37,シフト記号表!$C$6:$L$47,10,FALSE))</f>
        <v/>
      </c>
      <c r="AA38" s="140" t="str">
        <f>IF(AA37="","",VLOOKUP(AA37,シフト記号表!$C$6:$L$47,10,FALSE))</f>
        <v/>
      </c>
      <c r="AB38" s="140" t="str">
        <f>IF(AB37="","",VLOOKUP(AB37,シフト記号表!$C$6:$L$47,10,FALSE))</f>
        <v/>
      </c>
      <c r="AC38" s="141" t="str">
        <f>IF(AC37="","",VLOOKUP(AC37,シフト記号表!$C$6:$L$47,10,FALSE))</f>
        <v/>
      </c>
      <c r="AD38" s="139" t="str">
        <f>IF(AD37="","",VLOOKUP(AD37,シフト記号表!$C$6:$L$47,10,FALSE))</f>
        <v/>
      </c>
      <c r="AE38" s="140" t="str">
        <f>IF(AE37="","",VLOOKUP(AE37,シフト記号表!$C$6:$L$47,10,FALSE))</f>
        <v/>
      </c>
      <c r="AF38" s="140" t="str">
        <f>IF(AF37="","",VLOOKUP(AF37,シフト記号表!$C$6:$L$47,10,FALSE))</f>
        <v/>
      </c>
      <c r="AG38" s="140" t="str">
        <f>IF(AG37="","",VLOOKUP(AG37,シフト記号表!$C$6:$L$47,10,FALSE))</f>
        <v/>
      </c>
      <c r="AH38" s="140" t="str">
        <f>IF(AH37="","",VLOOKUP(AH37,シフト記号表!$C$6:$L$47,10,FALSE))</f>
        <v/>
      </c>
      <c r="AI38" s="140" t="str">
        <f>IF(AI37="","",VLOOKUP(AI37,シフト記号表!$C$6:$L$47,10,FALSE))</f>
        <v/>
      </c>
      <c r="AJ38" s="141" t="str">
        <f>IF(AJ37="","",VLOOKUP(AJ37,シフト記号表!$C$6:$L$47,10,FALSE))</f>
        <v/>
      </c>
      <c r="AK38" s="139" t="str">
        <f>IF(AK37="","",VLOOKUP(AK37,シフト記号表!$C$6:$L$47,10,FALSE))</f>
        <v/>
      </c>
      <c r="AL38" s="140" t="str">
        <f>IF(AL37="","",VLOOKUP(AL37,シフト記号表!$C$6:$L$47,10,FALSE))</f>
        <v/>
      </c>
      <c r="AM38" s="140" t="str">
        <f>IF(AM37="","",VLOOKUP(AM37,シフト記号表!$C$6:$L$47,10,FALSE))</f>
        <v/>
      </c>
      <c r="AN38" s="140" t="str">
        <f>IF(AN37="","",VLOOKUP(AN37,シフト記号表!$C$6:$L$47,10,FALSE))</f>
        <v/>
      </c>
      <c r="AO38" s="140" t="str">
        <f>IF(AO37="","",VLOOKUP(AO37,シフト記号表!$C$6:$L$47,10,FALSE))</f>
        <v/>
      </c>
      <c r="AP38" s="140" t="str">
        <f>IF(AP37="","",VLOOKUP(AP37,シフト記号表!$C$6:$L$47,10,FALSE))</f>
        <v/>
      </c>
      <c r="AQ38" s="141" t="str">
        <f>IF(AQ37="","",VLOOKUP(AQ37,シフト記号表!$C$6:$L$47,10,FALSE))</f>
        <v/>
      </c>
      <c r="AR38" s="237">
        <f>SUM(P38:AQ38)</f>
        <v>0</v>
      </c>
      <c r="AS38" s="238"/>
      <c r="AT38" s="239">
        <f t="shared" ref="AT38" si="12">AR38/4</f>
        <v>0</v>
      </c>
      <c r="AU38" s="238"/>
      <c r="AV38" s="295"/>
      <c r="AW38" s="296"/>
      <c r="AX38" s="296"/>
      <c r="AY38" s="296"/>
      <c r="AZ38" s="296"/>
      <c r="BA38" s="296"/>
      <c r="BB38" s="296"/>
      <c r="BC38" s="296"/>
      <c r="BD38" s="296"/>
      <c r="BE38" s="297"/>
    </row>
    <row r="39" spans="2:60" ht="20.25" customHeight="1" x14ac:dyDescent="0.7">
      <c r="D39" s="215">
        <f>D37+1</f>
        <v>15</v>
      </c>
      <c r="E39" s="217"/>
      <c r="F39" s="218"/>
      <c r="G39" s="132"/>
      <c r="H39" s="133"/>
      <c r="I39" s="132"/>
      <c r="J39" s="133"/>
      <c r="K39" s="221"/>
      <c r="L39" s="222"/>
      <c r="M39" s="150" t="s">
        <v>16</v>
      </c>
      <c r="N39" s="104"/>
      <c r="O39" s="105"/>
      <c r="P39" s="92"/>
      <c r="Q39" s="93"/>
      <c r="R39" s="93"/>
      <c r="S39" s="93"/>
      <c r="T39" s="93"/>
      <c r="U39" s="93"/>
      <c r="V39" s="94"/>
      <c r="W39" s="92"/>
      <c r="X39" s="93"/>
      <c r="Y39" s="93"/>
      <c r="Z39" s="93"/>
      <c r="AA39" s="93"/>
      <c r="AB39" s="93"/>
      <c r="AC39" s="94"/>
      <c r="AD39" s="92"/>
      <c r="AE39" s="93"/>
      <c r="AF39" s="93"/>
      <c r="AG39" s="93"/>
      <c r="AH39" s="93"/>
      <c r="AI39" s="93"/>
      <c r="AJ39" s="94"/>
      <c r="AK39" s="92"/>
      <c r="AL39" s="93"/>
      <c r="AM39" s="93"/>
      <c r="AN39" s="93"/>
      <c r="AO39" s="93"/>
      <c r="AP39" s="93"/>
      <c r="AQ39" s="94"/>
      <c r="AR39" s="225"/>
      <c r="AS39" s="226"/>
      <c r="AT39" s="227"/>
      <c r="AU39" s="228"/>
      <c r="AV39" s="295"/>
      <c r="AW39" s="296"/>
      <c r="AX39" s="296"/>
      <c r="AY39" s="296"/>
      <c r="AZ39" s="296"/>
      <c r="BA39" s="296"/>
      <c r="BB39" s="296"/>
      <c r="BC39" s="296"/>
      <c r="BD39" s="296"/>
      <c r="BE39" s="297"/>
    </row>
    <row r="40" spans="2:60" ht="20.25" customHeight="1" thickBot="1" x14ac:dyDescent="0.75">
      <c r="D40" s="232"/>
      <c r="E40" s="233"/>
      <c r="F40" s="234"/>
      <c r="G40" s="132"/>
      <c r="H40" s="133">
        <f>E39</f>
        <v>0</v>
      </c>
      <c r="I40" s="132"/>
      <c r="J40" s="133">
        <f>K39</f>
        <v>0</v>
      </c>
      <c r="K40" s="235"/>
      <c r="L40" s="236"/>
      <c r="M40" s="151" t="s">
        <v>158</v>
      </c>
      <c r="N40" s="106"/>
      <c r="O40" s="152"/>
      <c r="P40" s="139" t="str">
        <f>IF(P39="","",VLOOKUP(P39,シフト記号表!$C$6:$L$47,10,FALSE))</f>
        <v/>
      </c>
      <c r="Q40" s="140" t="str">
        <f>IF(Q39="","",VLOOKUP(Q39,シフト記号表!$C$6:$L$47,10,FALSE))</f>
        <v/>
      </c>
      <c r="R40" s="140" t="str">
        <f>IF(R39="","",VLOOKUP(R39,シフト記号表!$C$6:$L$47,10,FALSE))</f>
        <v/>
      </c>
      <c r="S40" s="140" t="str">
        <f>IF(S39="","",VLOOKUP(S39,シフト記号表!$C$6:$L$47,10,FALSE))</f>
        <v/>
      </c>
      <c r="T40" s="140" t="str">
        <f>IF(T39="","",VLOOKUP(T39,シフト記号表!$C$6:$L$47,10,FALSE))</f>
        <v/>
      </c>
      <c r="U40" s="140" t="str">
        <f>IF(U39="","",VLOOKUP(U39,シフト記号表!$C$6:$L$47,10,FALSE))</f>
        <v/>
      </c>
      <c r="V40" s="141" t="str">
        <f>IF(V39="","",VLOOKUP(V39,シフト記号表!$C$6:$L$47,10,FALSE))</f>
        <v/>
      </c>
      <c r="W40" s="139" t="str">
        <f>IF(W39="","",VLOOKUP(W39,シフト記号表!$C$6:$L$47,10,FALSE))</f>
        <v/>
      </c>
      <c r="X40" s="140" t="str">
        <f>IF(X39="","",VLOOKUP(X39,シフト記号表!$C$6:$L$47,10,FALSE))</f>
        <v/>
      </c>
      <c r="Y40" s="140" t="str">
        <f>IF(Y39="","",VLOOKUP(Y39,シフト記号表!$C$6:$L$47,10,FALSE))</f>
        <v/>
      </c>
      <c r="Z40" s="140" t="str">
        <f>IF(Z39="","",VLOOKUP(Z39,シフト記号表!$C$6:$L$47,10,FALSE))</f>
        <v/>
      </c>
      <c r="AA40" s="140" t="str">
        <f>IF(AA39="","",VLOOKUP(AA39,シフト記号表!$C$6:$L$47,10,FALSE))</f>
        <v/>
      </c>
      <c r="AB40" s="140" t="str">
        <f>IF(AB39="","",VLOOKUP(AB39,シフト記号表!$C$6:$L$47,10,FALSE))</f>
        <v/>
      </c>
      <c r="AC40" s="141" t="str">
        <f>IF(AC39="","",VLOOKUP(AC39,シフト記号表!$C$6:$L$47,10,FALSE))</f>
        <v/>
      </c>
      <c r="AD40" s="139" t="str">
        <f>IF(AD39="","",VLOOKUP(AD39,シフト記号表!$C$6:$L$47,10,FALSE))</f>
        <v/>
      </c>
      <c r="AE40" s="140" t="str">
        <f>IF(AE39="","",VLOOKUP(AE39,シフト記号表!$C$6:$L$47,10,FALSE))</f>
        <v/>
      </c>
      <c r="AF40" s="140" t="str">
        <f>IF(AF39="","",VLOOKUP(AF39,シフト記号表!$C$6:$L$47,10,FALSE))</f>
        <v/>
      </c>
      <c r="AG40" s="140" t="str">
        <f>IF(AG39="","",VLOOKUP(AG39,シフト記号表!$C$6:$L$47,10,FALSE))</f>
        <v/>
      </c>
      <c r="AH40" s="140" t="str">
        <f>IF(AH39="","",VLOOKUP(AH39,シフト記号表!$C$6:$L$47,10,FALSE))</f>
        <v/>
      </c>
      <c r="AI40" s="140" t="str">
        <f>IF(AI39="","",VLOOKUP(AI39,シフト記号表!$C$6:$L$47,10,FALSE))</f>
        <v/>
      </c>
      <c r="AJ40" s="141" t="str">
        <f>IF(AJ39="","",VLOOKUP(AJ39,シフト記号表!$C$6:$L$47,10,FALSE))</f>
        <v/>
      </c>
      <c r="AK40" s="139" t="str">
        <f>IF(AK39="","",VLOOKUP(AK39,シフト記号表!$C$6:$L$47,10,FALSE))</f>
        <v/>
      </c>
      <c r="AL40" s="140" t="str">
        <f>IF(AL39="","",VLOOKUP(AL39,シフト記号表!$C$6:$L$47,10,FALSE))</f>
        <v/>
      </c>
      <c r="AM40" s="140" t="str">
        <f>IF(AM39="","",VLOOKUP(AM39,シフト記号表!$C$6:$L$47,10,FALSE))</f>
        <v/>
      </c>
      <c r="AN40" s="140" t="str">
        <f>IF(AN39="","",VLOOKUP(AN39,シフト記号表!$C$6:$L$47,10,FALSE))</f>
        <v/>
      </c>
      <c r="AO40" s="140" t="str">
        <f>IF(AO39="","",VLOOKUP(AO39,シフト記号表!$C$6:$L$47,10,FALSE))</f>
        <v/>
      </c>
      <c r="AP40" s="140" t="str">
        <f>IF(AP39="","",VLOOKUP(AP39,シフト記号表!$C$6:$L$47,10,FALSE))</f>
        <v/>
      </c>
      <c r="AQ40" s="141" t="str">
        <f>IF(AQ39="","",VLOOKUP(AQ39,シフト記号表!$C$6:$L$47,10,FALSE))</f>
        <v/>
      </c>
      <c r="AR40" s="237">
        <f>SUM(P40:AQ40)</f>
        <v>0</v>
      </c>
      <c r="AS40" s="238"/>
      <c r="AT40" s="239">
        <f t="shared" ref="AT40" si="13">AR40/4</f>
        <v>0</v>
      </c>
      <c r="AU40" s="238"/>
      <c r="AV40" s="295"/>
      <c r="AW40" s="296"/>
      <c r="AX40" s="296"/>
      <c r="AY40" s="296"/>
      <c r="AZ40" s="296"/>
      <c r="BA40" s="296"/>
      <c r="BB40" s="296"/>
      <c r="BC40" s="296"/>
      <c r="BD40" s="296"/>
      <c r="BE40" s="297"/>
    </row>
    <row r="41" spans="2:60" ht="20.25" customHeight="1" x14ac:dyDescent="0.7">
      <c r="D41" s="215">
        <f>D39+1</f>
        <v>16</v>
      </c>
      <c r="E41" s="217"/>
      <c r="F41" s="218"/>
      <c r="G41" s="134"/>
      <c r="H41" s="135"/>
      <c r="I41" s="134"/>
      <c r="J41" s="135"/>
      <c r="K41" s="221"/>
      <c r="L41" s="222"/>
      <c r="M41" s="101" t="s">
        <v>16</v>
      </c>
      <c r="N41" s="102"/>
      <c r="O41" s="103"/>
      <c r="P41" s="92"/>
      <c r="Q41" s="93"/>
      <c r="R41" s="93"/>
      <c r="S41" s="93"/>
      <c r="T41" s="93"/>
      <c r="U41" s="93"/>
      <c r="V41" s="94"/>
      <c r="W41" s="92"/>
      <c r="X41" s="93"/>
      <c r="Y41" s="93"/>
      <c r="Z41" s="93"/>
      <c r="AA41" s="93"/>
      <c r="AB41" s="93"/>
      <c r="AC41" s="94"/>
      <c r="AD41" s="92"/>
      <c r="AE41" s="93"/>
      <c r="AF41" s="93"/>
      <c r="AG41" s="93"/>
      <c r="AH41" s="93"/>
      <c r="AI41" s="93"/>
      <c r="AJ41" s="94"/>
      <c r="AK41" s="92"/>
      <c r="AL41" s="93"/>
      <c r="AM41" s="93"/>
      <c r="AN41" s="93"/>
      <c r="AO41" s="93"/>
      <c r="AP41" s="93"/>
      <c r="AQ41" s="94"/>
      <c r="AR41" s="225"/>
      <c r="AS41" s="226"/>
      <c r="AT41" s="227"/>
      <c r="AU41" s="228"/>
      <c r="AV41" s="295"/>
      <c r="AW41" s="296"/>
      <c r="AX41" s="296"/>
      <c r="AY41" s="296"/>
      <c r="AZ41" s="296"/>
      <c r="BA41" s="296"/>
      <c r="BB41" s="296"/>
      <c r="BC41" s="296"/>
      <c r="BD41" s="296"/>
      <c r="BE41" s="297"/>
    </row>
    <row r="42" spans="2:60" ht="20.25" customHeight="1" thickBot="1" x14ac:dyDescent="0.75">
      <c r="D42" s="216"/>
      <c r="E42" s="219"/>
      <c r="F42" s="220"/>
      <c r="G42" s="145"/>
      <c r="H42" s="146">
        <f>E41</f>
        <v>0</v>
      </c>
      <c r="I42" s="145"/>
      <c r="J42" s="146">
        <f>K41</f>
        <v>0</v>
      </c>
      <c r="K42" s="223"/>
      <c r="L42" s="224"/>
      <c r="M42" s="147" t="s">
        <v>158</v>
      </c>
      <c r="N42" s="148"/>
      <c r="O42" s="149"/>
      <c r="P42" s="142" t="str">
        <f>IF(P41="","",VLOOKUP(P41,シフト記号表!$C$6:$L$47,10,FALSE))</f>
        <v/>
      </c>
      <c r="Q42" s="143" t="str">
        <f>IF(Q41="","",VLOOKUP(Q41,シフト記号表!$C$6:$L$47,10,FALSE))</f>
        <v/>
      </c>
      <c r="R42" s="143" t="str">
        <f>IF(R41="","",VLOOKUP(R41,シフト記号表!$C$6:$L$47,10,FALSE))</f>
        <v/>
      </c>
      <c r="S42" s="143" t="str">
        <f>IF(S41="","",VLOOKUP(S41,シフト記号表!$C$6:$L$47,10,FALSE))</f>
        <v/>
      </c>
      <c r="T42" s="143" t="str">
        <f>IF(T41="","",VLOOKUP(T41,シフト記号表!$C$6:$L$47,10,FALSE))</f>
        <v/>
      </c>
      <c r="U42" s="143" t="str">
        <f>IF(U41="","",VLOOKUP(U41,シフト記号表!$C$6:$L$47,10,FALSE))</f>
        <v/>
      </c>
      <c r="V42" s="144" t="str">
        <f>IF(V41="","",VLOOKUP(V41,シフト記号表!$C$6:$L$47,10,FALSE))</f>
        <v/>
      </c>
      <c r="W42" s="142" t="str">
        <f>IF(W41="","",VLOOKUP(W41,シフト記号表!$C$6:$L$47,10,FALSE))</f>
        <v/>
      </c>
      <c r="X42" s="143" t="str">
        <f>IF(X41="","",VLOOKUP(X41,シフト記号表!$C$6:$L$47,10,FALSE))</f>
        <v/>
      </c>
      <c r="Y42" s="143" t="str">
        <f>IF(Y41="","",VLOOKUP(Y41,シフト記号表!$C$6:$L$47,10,FALSE))</f>
        <v/>
      </c>
      <c r="Z42" s="143" t="str">
        <f>IF(Z41="","",VLOOKUP(Z41,シフト記号表!$C$6:$L$47,10,FALSE))</f>
        <v/>
      </c>
      <c r="AA42" s="143" t="str">
        <f>IF(AA41="","",VLOOKUP(AA41,シフト記号表!$C$6:$L$47,10,FALSE))</f>
        <v/>
      </c>
      <c r="AB42" s="143" t="str">
        <f>IF(AB41="","",VLOOKUP(AB41,シフト記号表!$C$6:$L$47,10,FALSE))</f>
        <v/>
      </c>
      <c r="AC42" s="144" t="str">
        <f>IF(AC41="","",VLOOKUP(AC41,シフト記号表!$C$6:$L$47,10,FALSE))</f>
        <v/>
      </c>
      <c r="AD42" s="142" t="str">
        <f>IF(AD41="","",VLOOKUP(AD41,シフト記号表!$C$6:$L$47,10,FALSE))</f>
        <v/>
      </c>
      <c r="AE42" s="143" t="str">
        <f>IF(AE41="","",VLOOKUP(AE41,シフト記号表!$C$6:$L$47,10,FALSE))</f>
        <v/>
      </c>
      <c r="AF42" s="143" t="str">
        <f>IF(AF41="","",VLOOKUP(AF41,シフト記号表!$C$6:$L$47,10,FALSE))</f>
        <v/>
      </c>
      <c r="AG42" s="143" t="str">
        <f>IF(AG41="","",VLOOKUP(AG41,シフト記号表!$C$6:$L$47,10,FALSE))</f>
        <v/>
      </c>
      <c r="AH42" s="143" t="str">
        <f>IF(AH41="","",VLOOKUP(AH41,シフト記号表!$C$6:$L$47,10,FALSE))</f>
        <v/>
      </c>
      <c r="AI42" s="143" t="str">
        <f>IF(AI41="","",VLOOKUP(AI41,シフト記号表!$C$6:$L$47,10,FALSE))</f>
        <v/>
      </c>
      <c r="AJ42" s="144" t="str">
        <f>IF(AJ41="","",VLOOKUP(AJ41,シフト記号表!$C$6:$L$47,10,FALSE))</f>
        <v/>
      </c>
      <c r="AK42" s="142" t="str">
        <f>IF(AK41="","",VLOOKUP(AK41,シフト記号表!$C$6:$L$47,10,FALSE))</f>
        <v/>
      </c>
      <c r="AL42" s="143" t="str">
        <f>IF(AL41="","",VLOOKUP(AL41,シフト記号表!$C$6:$L$47,10,FALSE))</f>
        <v/>
      </c>
      <c r="AM42" s="143" t="str">
        <f>IF(AM41="","",VLOOKUP(AM41,シフト記号表!$C$6:$L$47,10,FALSE))</f>
        <v/>
      </c>
      <c r="AN42" s="143" t="str">
        <f>IF(AN41="","",VLOOKUP(AN41,シフト記号表!$C$6:$L$47,10,FALSE))</f>
        <v/>
      </c>
      <c r="AO42" s="143" t="str">
        <f>IF(AO41="","",VLOOKUP(AO41,シフト記号表!$C$6:$L$47,10,FALSE))</f>
        <v/>
      </c>
      <c r="AP42" s="143" t="str">
        <f>IF(AP41="","",VLOOKUP(AP41,シフト記号表!$C$6:$L$47,10,FALSE))</f>
        <v/>
      </c>
      <c r="AQ42" s="144" t="str">
        <f>IF(AQ41="","",VLOOKUP(AQ41,シフト記号表!$C$6:$L$47,10,FALSE))</f>
        <v/>
      </c>
      <c r="AR42" s="229">
        <f>SUM(P42:AQ42)</f>
        <v>0</v>
      </c>
      <c r="AS42" s="230"/>
      <c r="AT42" s="231">
        <f t="shared" ref="AT42" si="14">AR42/4</f>
        <v>0</v>
      </c>
      <c r="AU42" s="230"/>
      <c r="AV42" s="298"/>
      <c r="AW42" s="299"/>
      <c r="AX42" s="299"/>
      <c r="AY42" s="299"/>
      <c r="AZ42" s="299"/>
      <c r="BA42" s="299"/>
      <c r="BB42" s="299"/>
      <c r="BC42" s="299"/>
      <c r="BD42" s="299"/>
      <c r="BE42" s="300"/>
    </row>
    <row r="43" spans="2:60" ht="20.25" customHeight="1" x14ac:dyDescent="0.7">
      <c r="B43" s="42"/>
      <c r="C43" s="58"/>
      <c r="D43" s="58"/>
      <c r="E43" s="58"/>
      <c r="F43" s="58"/>
      <c r="G43" s="58"/>
      <c r="H43" s="58"/>
      <c r="I43" s="170"/>
      <c r="J43" s="170"/>
      <c r="K43" s="171"/>
      <c r="L43" s="171"/>
      <c r="M43" s="171"/>
      <c r="N43" s="59"/>
      <c r="O43" s="59"/>
      <c r="P43" s="59"/>
      <c r="Q43" s="60"/>
      <c r="R43" s="61"/>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3"/>
      <c r="AX43" s="63"/>
      <c r="AY43" s="171"/>
      <c r="AZ43" s="171"/>
      <c r="BA43" s="171"/>
      <c r="BB43" s="171"/>
      <c r="BC43" s="171"/>
    </row>
    <row r="44" spans="2:60" ht="20.25" customHeight="1" x14ac:dyDescent="0.7">
      <c r="B44" s="42"/>
      <c r="C44" s="58"/>
      <c r="D44" s="58"/>
      <c r="E44" s="58"/>
      <c r="F44" s="58"/>
      <c r="G44" s="58"/>
      <c r="H44" s="58"/>
      <c r="I44" s="58"/>
      <c r="J44" s="58"/>
      <c r="K44" s="108" t="s">
        <v>210</v>
      </c>
      <c r="L44" s="108"/>
      <c r="M44" s="108"/>
      <c r="N44" s="108"/>
      <c r="O44" s="108"/>
      <c r="P44" s="108"/>
      <c r="Q44" s="108"/>
      <c r="R44" s="108"/>
      <c r="S44" s="108"/>
      <c r="T44" s="108"/>
      <c r="U44" s="109"/>
      <c r="V44" s="108"/>
      <c r="W44" s="108"/>
      <c r="X44" s="108"/>
      <c r="Y44" s="108"/>
      <c r="Z44" s="108"/>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1"/>
      <c r="BC44" s="63"/>
      <c r="BD44" s="171"/>
      <c r="BE44" s="171"/>
      <c r="BF44" s="171"/>
      <c r="BG44" s="171"/>
      <c r="BH44" s="171"/>
    </row>
    <row r="45" spans="2:60" ht="20.25" customHeight="1" x14ac:dyDescent="0.7">
      <c r="B45" s="42"/>
      <c r="C45" s="58"/>
      <c r="D45" s="58"/>
      <c r="E45" s="58"/>
      <c r="F45" s="58"/>
      <c r="G45" s="58"/>
      <c r="H45" s="58"/>
      <c r="I45" s="58"/>
      <c r="J45" s="58"/>
      <c r="K45" s="108"/>
      <c r="L45" s="108" t="s">
        <v>113</v>
      </c>
      <c r="M45" s="108"/>
      <c r="N45" s="108"/>
      <c r="O45" s="108"/>
      <c r="P45" s="108"/>
      <c r="Q45" s="108"/>
      <c r="R45" s="108"/>
      <c r="S45" s="108"/>
      <c r="T45" s="108"/>
      <c r="U45" s="109"/>
      <c r="V45" s="108"/>
      <c r="W45" s="108"/>
      <c r="X45" s="108"/>
      <c r="Y45" s="108"/>
      <c r="Z45" s="108"/>
      <c r="AA45" s="110"/>
      <c r="AB45" s="108" t="s">
        <v>124</v>
      </c>
      <c r="AC45" s="108"/>
      <c r="AD45" s="108"/>
      <c r="AE45" s="108"/>
      <c r="AF45" s="108"/>
      <c r="AG45" s="108"/>
      <c r="AH45" s="108"/>
      <c r="AI45" s="108"/>
      <c r="AJ45" s="108"/>
      <c r="AK45" s="109"/>
      <c r="AL45" s="108"/>
      <c r="AM45" s="108"/>
      <c r="AN45" s="108"/>
      <c r="AO45" s="108"/>
      <c r="AP45" s="110"/>
      <c r="AQ45" s="110"/>
      <c r="AR45" s="108" t="s">
        <v>125</v>
      </c>
      <c r="AS45" s="110"/>
      <c r="AT45" s="110"/>
      <c r="AU45" s="110"/>
      <c r="AV45" s="110"/>
      <c r="AW45" s="110"/>
      <c r="AX45" s="110"/>
      <c r="AY45" s="110"/>
      <c r="AZ45" s="110"/>
      <c r="BA45" s="110"/>
      <c r="BB45" s="111"/>
      <c r="BC45" s="63"/>
      <c r="BD45" s="211"/>
      <c r="BE45" s="211"/>
      <c r="BF45" s="211"/>
      <c r="BG45" s="211"/>
      <c r="BH45" s="171"/>
    </row>
    <row r="46" spans="2:60" ht="20.25" customHeight="1" x14ac:dyDescent="0.7">
      <c r="B46" s="42"/>
      <c r="C46" s="58"/>
      <c r="D46" s="58"/>
      <c r="E46" s="58"/>
      <c r="F46" s="58"/>
      <c r="G46" s="58"/>
      <c r="H46" s="58"/>
      <c r="I46" s="58"/>
      <c r="J46" s="58"/>
      <c r="K46" s="108"/>
      <c r="L46" s="194" t="s">
        <v>105</v>
      </c>
      <c r="M46" s="194"/>
      <c r="N46" s="194" t="s">
        <v>106</v>
      </c>
      <c r="O46" s="194"/>
      <c r="P46" s="194"/>
      <c r="Q46" s="194"/>
      <c r="R46" s="108"/>
      <c r="S46" s="212" t="s">
        <v>107</v>
      </c>
      <c r="T46" s="212"/>
      <c r="U46" s="212"/>
      <c r="V46" s="212"/>
      <c r="W46" s="112"/>
      <c r="X46" s="113" t="s">
        <v>108</v>
      </c>
      <c r="Y46" s="113"/>
      <c r="Z46" s="2"/>
      <c r="AA46" s="110"/>
      <c r="AB46" s="194" t="s">
        <v>105</v>
      </c>
      <c r="AC46" s="194"/>
      <c r="AD46" s="194" t="s">
        <v>106</v>
      </c>
      <c r="AE46" s="194"/>
      <c r="AF46" s="194"/>
      <c r="AG46" s="194"/>
      <c r="AH46" s="108"/>
      <c r="AI46" s="212" t="s">
        <v>107</v>
      </c>
      <c r="AJ46" s="212"/>
      <c r="AK46" s="212"/>
      <c r="AL46" s="212"/>
      <c r="AM46" s="112"/>
      <c r="AN46" s="113" t="s">
        <v>108</v>
      </c>
      <c r="AO46" s="113"/>
      <c r="AP46" s="110"/>
      <c r="AQ46" s="110"/>
      <c r="AR46" s="110"/>
      <c r="AS46" s="110"/>
      <c r="AT46" s="110"/>
      <c r="AU46" s="110"/>
      <c r="AV46" s="110"/>
      <c r="AW46" s="110"/>
      <c r="AX46" s="110"/>
      <c r="AY46" s="110"/>
      <c r="AZ46" s="110"/>
      <c r="BA46" s="110"/>
      <c r="BB46" s="111"/>
      <c r="BC46" s="63"/>
      <c r="BD46" s="213"/>
      <c r="BE46" s="213"/>
      <c r="BF46" s="213"/>
      <c r="BG46" s="213"/>
      <c r="BH46" s="171"/>
    </row>
    <row r="47" spans="2:60" ht="20.25" customHeight="1" x14ac:dyDescent="0.7">
      <c r="B47" s="42"/>
      <c r="C47" s="58"/>
      <c r="D47" s="58"/>
      <c r="E47" s="58"/>
      <c r="F47" s="58"/>
      <c r="G47" s="58"/>
      <c r="H47" s="58"/>
      <c r="I47" s="58"/>
      <c r="J47" s="58"/>
      <c r="K47" s="108"/>
      <c r="L47" s="195"/>
      <c r="M47" s="195"/>
      <c r="N47" s="195" t="s">
        <v>109</v>
      </c>
      <c r="O47" s="195"/>
      <c r="P47" s="195" t="s">
        <v>110</v>
      </c>
      <c r="Q47" s="195"/>
      <c r="R47" s="108"/>
      <c r="S47" s="195" t="s">
        <v>109</v>
      </c>
      <c r="T47" s="195"/>
      <c r="U47" s="195" t="s">
        <v>110</v>
      </c>
      <c r="V47" s="195"/>
      <c r="W47" s="112"/>
      <c r="X47" s="113" t="s">
        <v>111</v>
      </c>
      <c r="Y47" s="113"/>
      <c r="Z47" s="2"/>
      <c r="AA47" s="110"/>
      <c r="AB47" s="195"/>
      <c r="AC47" s="195"/>
      <c r="AD47" s="195" t="s">
        <v>109</v>
      </c>
      <c r="AE47" s="195"/>
      <c r="AF47" s="195" t="s">
        <v>110</v>
      </c>
      <c r="AG47" s="195"/>
      <c r="AH47" s="108"/>
      <c r="AI47" s="195" t="s">
        <v>109</v>
      </c>
      <c r="AJ47" s="195"/>
      <c r="AK47" s="195" t="s">
        <v>110</v>
      </c>
      <c r="AL47" s="195"/>
      <c r="AM47" s="112"/>
      <c r="AN47" s="113" t="s">
        <v>111</v>
      </c>
      <c r="AO47" s="113"/>
      <c r="AP47" s="110"/>
      <c r="AQ47" s="110"/>
      <c r="AR47" s="114" t="s">
        <v>90</v>
      </c>
      <c r="AS47" s="114"/>
      <c r="AT47" s="114"/>
      <c r="AU47" s="114"/>
      <c r="AV47" s="112"/>
      <c r="AW47" s="113" t="s">
        <v>91</v>
      </c>
      <c r="AX47" s="114"/>
      <c r="AY47" s="114"/>
      <c r="AZ47" s="108"/>
      <c r="BA47" s="214" t="s">
        <v>112</v>
      </c>
      <c r="BB47" s="214"/>
      <c r="BC47" s="214"/>
      <c r="BD47" s="184"/>
      <c r="BE47" s="184"/>
      <c r="BF47" s="171"/>
    </row>
    <row r="48" spans="2:60" ht="20.25" customHeight="1" x14ac:dyDescent="0.7">
      <c r="B48" s="42"/>
      <c r="C48" s="58"/>
      <c r="D48" s="58"/>
      <c r="E48" s="58"/>
      <c r="F48" s="58"/>
      <c r="G48" s="58"/>
      <c r="H48" s="58"/>
      <c r="I48" s="58"/>
      <c r="J48" s="58"/>
      <c r="K48" s="108"/>
      <c r="L48" s="187" t="s">
        <v>5</v>
      </c>
      <c r="M48" s="187"/>
      <c r="N48" s="199">
        <f>SUMIFS($AR$11:$AR$42,$H$11:$H$42,"看護職員",$J$11:$J$42,"A")</f>
        <v>0</v>
      </c>
      <c r="O48" s="199"/>
      <c r="P48" s="200">
        <f>SUMIFS($AT$11:$AT$42,$H$11:$H$42,"看護職員",$J$11:$J$42,"A")</f>
        <v>0</v>
      </c>
      <c r="Q48" s="200"/>
      <c r="R48" s="121"/>
      <c r="S48" s="205">
        <v>0</v>
      </c>
      <c r="T48" s="205"/>
      <c r="U48" s="205">
        <v>0</v>
      </c>
      <c r="V48" s="205"/>
      <c r="W48" s="122"/>
      <c r="X48" s="207">
        <v>0</v>
      </c>
      <c r="Y48" s="208"/>
      <c r="Z48" s="2"/>
      <c r="AA48" s="110"/>
      <c r="AB48" s="187" t="s">
        <v>5</v>
      </c>
      <c r="AC48" s="187"/>
      <c r="AD48" s="199">
        <f>SUMIFS($AR$11:$AR$42,$H$11:$H$42,"介護職員",$J$11:$J$42,"A")</f>
        <v>0</v>
      </c>
      <c r="AE48" s="199"/>
      <c r="AF48" s="200">
        <f>SUMIFS($AT$11:$AT$42,$H$11:$H$42,"介護職員",$J$11:$J$42,"A")</f>
        <v>0</v>
      </c>
      <c r="AG48" s="200"/>
      <c r="AH48" s="121"/>
      <c r="AI48" s="205">
        <v>0</v>
      </c>
      <c r="AJ48" s="205"/>
      <c r="AK48" s="205">
        <v>0</v>
      </c>
      <c r="AL48" s="205"/>
      <c r="AM48" s="122"/>
      <c r="AN48" s="207">
        <v>0</v>
      </c>
      <c r="AO48" s="208"/>
      <c r="AP48" s="110"/>
      <c r="AQ48" s="110"/>
      <c r="AR48" s="209">
        <f>V62</f>
        <v>0</v>
      </c>
      <c r="AS48" s="187"/>
      <c r="AT48" s="187"/>
      <c r="AU48" s="187"/>
      <c r="AV48" s="169" t="s">
        <v>126</v>
      </c>
      <c r="AW48" s="209">
        <f>AL62</f>
        <v>0</v>
      </c>
      <c r="AX48" s="210"/>
      <c r="AY48" s="210"/>
      <c r="AZ48" s="182" t="s">
        <v>120</v>
      </c>
      <c r="BA48" s="196">
        <f>ROUNDDOWN(AR48+AW48,1)</f>
        <v>0</v>
      </c>
      <c r="BB48" s="196"/>
      <c r="BC48" s="196"/>
      <c r="BD48" s="66"/>
      <c r="BE48" s="66"/>
      <c r="BF48" s="171"/>
    </row>
    <row r="49" spans="2:60" ht="20.25" customHeight="1" x14ac:dyDescent="0.7">
      <c r="B49" s="42"/>
      <c r="C49" s="58"/>
      <c r="D49" s="58"/>
      <c r="E49" s="58"/>
      <c r="F49" s="58"/>
      <c r="G49" s="58"/>
      <c r="H49" s="58"/>
      <c r="I49" s="58"/>
      <c r="J49" s="58"/>
      <c r="K49" s="108"/>
      <c r="L49" s="187" t="s">
        <v>6</v>
      </c>
      <c r="M49" s="187"/>
      <c r="N49" s="199">
        <f>SUMIFS($AR$11:$AR$42,$H$11:$H$42,"看護職員",$J$11:$J$42,"B")</f>
        <v>0</v>
      </c>
      <c r="O49" s="199"/>
      <c r="P49" s="200">
        <f>SUMIFS($AT$11:$AT$42,$H$11:$H$42,"看護職員",$J$11:$J$42,"B")</f>
        <v>0</v>
      </c>
      <c r="Q49" s="200"/>
      <c r="R49" s="121"/>
      <c r="S49" s="205">
        <v>0</v>
      </c>
      <c r="T49" s="205"/>
      <c r="U49" s="205">
        <v>0</v>
      </c>
      <c r="V49" s="205"/>
      <c r="W49" s="122"/>
      <c r="X49" s="207">
        <v>0</v>
      </c>
      <c r="Y49" s="208"/>
      <c r="Z49" s="2"/>
      <c r="AA49" s="110"/>
      <c r="AB49" s="187" t="s">
        <v>6</v>
      </c>
      <c r="AC49" s="187"/>
      <c r="AD49" s="199">
        <f>SUMIFS($AR$11:$AR$42,$H$11:$H$42,"介護職員",$J$11:$J$42,"B")</f>
        <v>0</v>
      </c>
      <c r="AE49" s="199"/>
      <c r="AF49" s="200">
        <f>SUMIFS($AT$11:$AT$42,$H$11:$H$42,"介護職員",$J$11:$J$42,"B")</f>
        <v>0</v>
      </c>
      <c r="AG49" s="200"/>
      <c r="AH49" s="121"/>
      <c r="AI49" s="205">
        <v>0</v>
      </c>
      <c r="AJ49" s="205"/>
      <c r="AK49" s="205">
        <v>0</v>
      </c>
      <c r="AL49" s="205"/>
      <c r="AM49" s="122"/>
      <c r="AN49" s="207">
        <v>0</v>
      </c>
      <c r="AO49" s="208"/>
      <c r="AP49" s="110"/>
      <c r="AQ49" s="110"/>
      <c r="AR49" s="110"/>
      <c r="AS49" s="110"/>
      <c r="AT49" s="110"/>
      <c r="AU49" s="110"/>
      <c r="AV49" s="110"/>
      <c r="AW49" s="110"/>
      <c r="AX49" s="110"/>
      <c r="AY49" s="110"/>
      <c r="AZ49" s="110"/>
      <c r="BA49" s="110"/>
      <c r="BB49" s="111"/>
      <c r="BC49" s="63"/>
      <c r="BD49" s="171"/>
      <c r="BE49" s="171"/>
      <c r="BF49" s="171"/>
      <c r="BG49" s="171"/>
      <c r="BH49" s="171"/>
    </row>
    <row r="50" spans="2:60" ht="20.25" customHeight="1" x14ac:dyDescent="0.7">
      <c r="B50" s="42"/>
      <c r="C50" s="58"/>
      <c r="D50" s="58"/>
      <c r="E50" s="58"/>
      <c r="F50" s="58"/>
      <c r="G50" s="58"/>
      <c r="H50" s="58"/>
      <c r="I50" s="58"/>
      <c r="J50" s="58"/>
      <c r="K50" s="108"/>
      <c r="L50" s="187" t="s">
        <v>7</v>
      </c>
      <c r="M50" s="187"/>
      <c r="N50" s="199">
        <f>SUMIFS($AR$11:$AR$42,$H$11:$H$42,"看護職員",$J$11:$J$42,"C")</f>
        <v>0</v>
      </c>
      <c r="O50" s="199"/>
      <c r="P50" s="200">
        <f>SUMIFS($AT$11:$AT$42,$H$11:$H$42,"看護職員",$J$11:$J$42,"C")</f>
        <v>0</v>
      </c>
      <c r="Q50" s="200"/>
      <c r="R50" s="121"/>
      <c r="S50" s="205">
        <v>0</v>
      </c>
      <c r="T50" s="205"/>
      <c r="U50" s="206">
        <v>0</v>
      </c>
      <c r="V50" s="206"/>
      <c r="W50" s="122"/>
      <c r="X50" s="203" t="s">
        <v>27</v>
      </c>
      <c r="Y50" s="204"/>
      <c r="Z50" s="2"/>
      <c r="AA50" s="110"/>
      <c r="AB50" s="187" t="s">
        <v>7</v>
      </c>
      <c r="AC50" s="187"/>
      <c r="AD50" s="199">
        <f>SUMIFS($AR$11:$AR$42,$H$11:$H$42,"介護職員",$J$11:$J$42,"C")</f>
        <v>0</v>
      </c>
      <c r="AE50" s="199"/>
      <c r="AF50" s="200">
        <f>SUMIFS($AT$11:$AT$42,$H$11:$H$42,"介護職員",$J$11:$J$42,"C")</f>
        <v>0</v>
      </c>
      <c r="AG50" s="200"/>
      <c r="AH50" s="121"/>
      <c r="AI50" s="205">
        <v>0</v>
      </c>
      <c r="AJ50" s="205"/>
      <c r="AK50" s="206">
        <v>0</v>
      </c>
      <c r="AL50" s="206"/>
      <c r="AM50" s="122"/>
      <c r="AN50" s="203" t="s">
        <v>27</v>
      </c>
      <c r="AO50" s="204"/>
      <c r="AP50" s="110"/>
      <c r="AQ50" s="110"/>
      <c r="AR50" s="110"/>
      <c r="AS50" s="110"/>
      <c r="AT50" s="110"/>
      <c r="AU50" s="110"/>
      <c r="AV50" s="110"/>
      <c r="AW50" s="110"/>
      <c r="AX50" s="110"/>
      <c r="AY50" s="110"/>
      <c r="AZ50" s="110"/>
      <c r="BA50" s="110"/>
      <c r="BB50" s="111"/>
      <c r="BC50" s="63"/>
      <c r="BD50" s="171"/>
      <c r="BE50" s="171"/>
      <c r="BF50" s="171"/>
      <c r="BG50" s="171"/>
      <c r="BH50" s="171"/>
    </row>
    <row r="51" spans="2:60" ht="20.25" customHeight="1" x14ac:dyDescent="0.7">
      <c r="B51" s="42"/>
      <c r="C51" s="58"/>
      <c r="D51" s="58"/>
      <c r="E51" s="58"/>
      <c r="F51" s="58"/>
      <c r="G51" s="58"/>
      <c r="H51" s="58"/>
      <c r="I51" s="58"/>
      <c r="J51" s="58"/>
      <c r="K51" s="108"/>
      <c r="L51" s="187" t="s">
        <v>8</v>
      </c>
      <c r="M51" s="187"/>
      <c r="N51" s="199">
        <f>SUMIFS($AR$11:$AR$42,$H$11:$H$42,"看護職員",$J$11:$J$42,"D")</f>
        <v>0</v>
      </c>
      <c r="O51" s="199"/>
      <c r="P51" s="200">
        <f>SUMIFS($AT$11:$AT$42,$H$11:$H$42,"看護職員",$J$11:$J$42,"D")</f>
        <v>0</v>
      </c>
      <c r="Q51" s="200"/>
      <c r="R51" s="121"/>
      <c r="S51" s="205">
        <v>0</v>
      </c>
      <c r="T51" s="205"/>
      <c r="U51" s="206">
        <v>0</v>
      </c>
      <c r="V51" s="206"/>
      <c r="W51" s="122"/>
      <c r="X51" s="203" t="s">
        <v>27</v>
      </c>
      <c r="Y51" s="204"/>
      <c r="Z51" s="2"/>
      <c r="AA51" s="110"/>
      <c r="AB51" s="187" t="s">
        <v>8</v>
      </c>
      <c r="AC51" s="187"/>
      <c r="AD51" s="199">
        <f>SUMIFS($AR$11:$AR$42,$H$11:$H$42,"介護職員",$J$11:$J$42,"D")</f>
        <v>0</v>
      </c>
      <c r="AE51" s="199"/>
      <c r="AF51" s="200">
        <f>SUMIFS($AT$11:$AT$42,$H$11:$H$42,"介護職員",$J$11:$J$42,"D")</f>
        <v>0</v>
      </c>
      <c r="AG51" s="200"/>
      <c r="AH51" s="121"/>
      <c r="AI51" s="205">
        <v>0</v>
      </c>
      <c r="AJ51" s="205"/>
      <c r="AK51" s="206">
        <v>0</v>
      </c>
      <c r="AL51" s="206"/>
      <c r="AM51" s="122"/>
      <c r="AN51" s="203" t="s">
        <v>27</v>
      </c>
      <c r="AO51" s="204"/>
      <c r="AP51" s="110"/>
      <c r="AQ51" s="110"/>
      <c r="AR51" s="108" t="s">
        <v>127</v>
      </c>
      <c r="AS51" s="108"/>
      <c r="AT51" s="108"/>
      <c r="AU51" s="108"/>
      <c r="AV51" s="108"/>
      <c r="AW51" s="108"/>
      <c r="AX51" s="110"/>
      <c r="AY51" s="110"/>
      <c r="AZ51" s="110"/>
      <c r="BA51" s="110"/>
      <c r="BB51" s="111"/>
      <c r="BC51" s="63"/>
      <c r="BD51" s="171"/>
      <c r="BE51" s="171"/>
      <c r="BF51" s="171"/>
      <c r="BG51" s="171"/>
      <c r="BH51" s="171"/>
    </row>
    <row r="52" spans="2:60" ht="20.25" customHeight="1" x14ac:dyDescent="0.7">
      <c r="B52" s="42"/>
      <c r="C52" s="58"/>
      <c r="D52" s="58"/>
      <c r="E52" s="58"/>
      <c r="F52" s="58"/>
      <c r="G52" s="58"/>
      <c r="H52" s="58"/>
      <c r="I52" s="58"/>
      <c r="J52" s="58"/>
      <c r="K52" s="108"/>
      <c r="L52" s="187" t="s">
        <v>112</v>
      </c>
      <c r="M52" s="187"/>
      <c r="N52" s="199">
        <f>SUM(N48:O51)</f>
        <v>0</v>
      </c>
      <c r="O52" s="199"/>
      <c r="P52" s="200">
        <f>SUM(P48:Q51)</f>
        <v>0</v>
      </c>
      <c r="Q52" s="200"/>
      <c r="R52" s="121"/>
      <c r="S52" s="199">
        <f>SUM(S48:T51)</f>
        <v>0</v>
      </c>
      <c r="T52" s="199"/>
      <c r="U52" s="200">
        <f>SUM(U48:V51)</f>
        <v>0</v>
      </c>
      <c r="V52" s="200"/>
      <c r="W52" s="122"/>
      <c r="X52" s="201">
        <f>SUM(X48:Y49)</f>
        <v>0</v>
      </c>
      <c r="Y52" s="202"/>
      <c r="Z52" s="2"/>
      <c r="AA52" s="110"/>
      <c r="AB52" s="187" t="s">
        <v>112</v>
      </c>
      <c r="AC52" s="187"/>
      <c r="AD52" s="199">
        <f>SUM(AD48:AE51)</f>
        <v>0</v>
      </c>
      <c r="AE52" s="199"/>
      <c r="AF52" s="200">
        <f>SUM(AF48:AG51)</f>
        <v>0</v>
      </c>
      <c r="AG52" s="200"/>
      <c r="AH52" s="121"/>
      <c r="AI52" s="199">
        <f>SUM(AI48:AJ51)</f>
        <v>0</v>
      </c>
      <c r="AJ52" s="199"/>
      <c r="AK52" s="200">
        <f>SUM(AK48:AL51)</f>
        <v>0</v>
      </c>
      <c r="AL52" s="200"/>
      <c r="AM52" s="122"/>
      <c r="AN52" s="201">
        <f>SUM(AN48:AO49)</f>
        <v>0</v>
      </c>
      <c r="AO52" s="202"/>
      <c r="AP52" s="110"/>
      <c r="AQ52" s="110"/>
      <c r="AR52" s="187" t="s">
        <v>3</v>
      </c>
      <c r="AS52" s="187"/>
      <c r="AT52" s="187" t="s">
        <v>4</v>
      </c>
      <c r="AU52" s="187"/>
      <c r="AV52" s="187"/>
      <c r="AW52" s="187"/>
      <c r="AX52" s="110"/>
      <c r="AY52" s="110"/>
      <c r="AZ52" s="110"/>
      <c r="BA52" s="110"/>
      <c r="BB52" s="111"/>
      <c r="BC52" s="63"/>
      <c r="BD52" s="171"/>
      <c r="BE52" s="171"/>
      <c r="BF52" s="171"/>
      <c r="BG52" s="171"/>
      <c r="BH52" s="171"/>
    </row>
    <row r="53" spans="2:60" ht="20.25" customHeight="1" x14ac:dyDescent="0.7">
      <c r="B53" s="42"/>
      <c r="C53" s="58"/>
      <c r="D53" s="58"/>
      <c r="E53" s="58"/>
      <c r="F53" s="58"/>
      <c r="G53" s="58"/>
      <c r="H53" s="58"/>
      <c r="I53" s="58"/>
      <c r="J53" s="58"/>
      <c r="K53" s="107"/>
      <c r="L53" s="115"/>
      <c r="M53" s="115"/>
      <c r="N53" s="115"/>
      <c r="O53" s="115"/>
      <c r="P53" s="116"/>
      <c r="Q53" s="116"/>
      <c r="R53" s="116"/>
      <c r="S53" s="117"/>
      <c r="T53" s="117"/>
      <c r="U53" s="117"/>
      <c r="V53" s="117"/>
      <c r="W53" s="118"/>
      <c r="X53" s="110"/>
      <c r="Y53" s="110"/>
      <c r="Z53" s="110"/>
      <c r="AA53" s="110"/>
      <c r="AB53" s="115"/>
      <c r="AC53" s="115"/>
      <c r="AD53" s="115"/>
      <c r="AE53" s="115"/>
      <c r="AF53" s="116"/>
      <c r="AG53" s="116"/>
      <c r="AH53" s="116"/>
      <c r="AI53" s="117"/>
      <c r="AJ53" s="117"/>
      <c r="AK53" s="117"/>
      <c r="AL53" s="117"/>
      <c r="AM53" s="118"/>
      <c r="AN53" s="110"/>
      <c r="AO53" s="110"/>
      <c r="AP53" s="110"/>
      <c r="AQ53" s="110"/>
      <c r="AR53" s="187" t="s">
        <v>5</v>
      </c>
      <c r="AS53" s="187"/>
      <c r="AT53" s="187" t="s">
        <v>83</v>
      </c>
      <c r="AU53" s="187"/>
      <c r="AV53" s="187"/>
      <c r="AW53" s="187"/>
      <c r="AX53" s="110"/>
      <c r="AY53" s="110"/>
      <c r="AZ53" s="110"/>
      <c r="BA53" s="110"/>
      <c r="BB53" s="111"/>
      <c r="BC53" s="63"/>
      <c r="BD53" s="171"/>
      <c r="BE53" s="171"/>
      <c r="BF53" s="171"/>
      <c r="BG53" s="171"/>
      <c r="BH53" s="171"/>
    </row>
    <row r="54" spans="2:60" ht="20.25" customHeight="1" x14ac:dyDescent="0.7">
      <c r="B54" s="42"/>
      <c r="C54" s="58"/>
      <c r="D54" s="58"/>
      <c r="E54" s="58"/>
      <c r="F54" s="58"/>
      <c r="G54" s="58"/>
      <c r="H54" s="58"/>
      <c r="I54" s="58"/>
      <c r="J54" s="58"/>
      <c r="K54" s="107"/>
      <c r="L54" s="109" t="s">
        <v>115</v>
      </c>
      <c r="M54" s="108"/>
      <c r="N54" s="108"/>
      <c r="O54" s="108"/>
      <c r="P54" s="108"/>
      <c r="Q54" s="108"/>
      <c r="R54" s="129" t="s">
        <v>154</v>
      </c>
      <c r="S54" s="190" t="s">
        <v>155</v>
      </c>
      <c r="T54" s="191"/>
      <c r="U54" s="119"/>
      <c r="V54" s="119"/>
      <c r="W54" s="108"/>
      <c r="X54" s="108"/>
      <c r="Y54" s="108"/>
      <c r="Z54" s="110"/>
      <c r="AA54" s="110"/>
      <c r="AB54" s="109" t="s">
        <v>115</v>
      </c>
      <c r="AC54" s="108"/>
      <c r="AD54" s="108"/>
      <c r="AE54" s="108"/>
      <c r="AF54" s="108"/>
      <c r="AG54" s="108"/>
      <c r="AH54" s="129" t="s">
        <v>154</v>
      </c>
      <c r="AI54" s="192" t="str">
        <f>S54</f>
        <v>週</v>
      </c>
      <c r="AJ54" s="193"/>
      <c r="AK54" s="119"/>
      <c r="AL54" s="119"/>
      <c r="AM54" s="108"/>
      <c r="AN54" s="108"/>
      <c r="AO54" s="108"/>
      <c r="AP54" s="110"/>
      <c r="AQ54" s="110"/>
      <c r="AR54" s="187" t="s">
        <v>6</v>
      </c>
      <c r="AS54" s="187"/>
      <c r="AT54" s="187" t="s">
        <v>84</v>
      </c>
      <c r="AU54" s="187"/>
      <c r="AV54" s="187"/>
      <c r="AW54" s="187"/>
      <c r="AX54" s="110"/>
      <c r="AY54" s="110"/>
      <c r="AZ54" s="110"/>
      <c r="BA54" s="110"/>
      <c r="BB54" s="111"/>
      <c r="BC54" s="63"/>
      <c r="BD54" s="171"/>
      <c r="BE54" s="171"/>
      <c r="BF54" s="171"/>
      <c r="BG54" s="171"/>
      <c r="BH54" s="171"/>
    </row>
    <row r="55" spans="2:60" ht="20.25" customHeight="1" x14ac:dyDescent="0.7">
      <c r="B55" s="42"/>
      <c r="C55" s="58"/>
      <c r="D55" s="58"/>
      <c r="E55" s="58"/>
      <c r="F55" s="58"/>
      <c r="G55" s="58"/>
      <c r="H55" s="58"/>
      <c r="I55" s="58"/>
      <c r="J55" s="58"/>
      <c r="K55" s="107"/>
      <c r="L55" s="108" t="s">
        <v>116</v>
      </c>
      <c r="M55" s="108"/>
      <c r="N55" s="108"/>
      <c r="O55" s="108"/>
      <c r="P55" s="108"/>
      <c r="Q55" s="108" t="s">
        <v>117</v>
      </c>
      <c r="R55" s="108"/>
      <c r="S55" s="108"/>
      <c r="T55" s="108"/>
      <c r="U55" s="109"/>
      <c r="V55" s="108"/>
      <c r="W55" s="108"/>
      <c r="X55" s="108"/>
      <c r="Y55" s="108"/>
      <c r="Z55" s="110"/>
      <c r="AA55" s="110"/>
      <c r="AB55" s="108" t="s">
        <v>116</v>
      </c>
      <c r="AC55" s="108"/>
      <c r="AD55" s="108"/>
      <c r="AE55" s="108"/>
      <c r="AF55" s="108"/>
      <c r="AG55" s="108" t="s">
        <v>117</v>
      </c>
      <c r="AH55" s="108"/>
      <c r="AI55" s="108"/>
      <c r="AJ55" s="108"/>
      <c r="AK55" s="109"/>
      <c r="AL55" s="108"/>
      <c r="AM55" s="108"/>
      <c r="AN55" s="108"/>
      <c r="AO55" s="108"/>
      <c r="AP55" s="110"/>
      <c r="AQ55" s="110"/>
      <c r="AR55" s="187" t="s">
        <v>7</v>
      </c>
      <c r="AS55" s="187"/>
      <c r="AT55" s="187" t="s">
        <v>85</v>
      </c>
      <c r="AU55" s="187"/>
      <c r="AV55" s="187"/>
      <c r="AW55" s="187"/>
      <c r="AX55" s="110"/>
      <c r="AY55" s="110"/>
      <c r="AZ55" s="110"/>
      <c r="BA55" s="110"/>
      <c r="BB55" s="111"/>
      <c r="BC55" s="63"/>
      <c r="BD55" s="171"/>
      <c r="BE55" s="171"/>
      <c r="BF55" s="171"/>
      <c r="BG55" s="171"/>
      <c r="BH55" s="171"/>
    </row>
    <row r="56" spans="2:60" ht="20.25" customHeight="1" x14ac:dyDescent="0.7">
      <c r="B56" s="42"/>
      <c r="C56" s="58"/>
      <c r="D56" s="58"/>
      <c r="E56" s="58"/>
      <c r="F56" s="58"/>
      <c r="G56" s="58"/>
      <c r="H56" s="58"/>
      <c r="I56" s="58"/>
      <c r="J56" s="58"/>
      <c r="K56" s="107"/>
      <c r="L56" s="108" t="str">
        <f>IF($S$54="週","対象時間数（週平均）","対象時間数（当月合計）")</f>
        <v>対象時間数（週平均）</v>
      </c>
      <c r="M56" s="108"/>
      <c r="N56" s="108"/>
      <c r="O56" s="108"/>
      <c r="P56" s="108"/>
      <c r="Q56" s="108" t="str">
        <f>IF($S$54="週","週に勤務すべき時間数","当月に勤務すべき時間数")</f>
        <v>週に勤務すべき時間数</v>
      </c>
      <c r="R56" s="108"/>
      <c r="S56" s="108"/>
      <c r="T56" s="108"/>
      <c r="U56" s="109"/>
      <c r="V56" s="108" t="s">
        <v>118</v>
      </c>
      <c r="W56" s="108"/>
      <c r="X56" s="108"/>
      <c r="Y56" s="108"/>
      <c r="Z56" s="110"/>
      <c r="AA56" s="110"/>
      <c r="AB56" s="108" t="str">
        <f>IF(AI54="週","対象時間数（週平均）","対象時間数（当月合計）")</f>
        <v>対象時間数（週平均）</v>
      </c>
      <c r="AC56" s="108"/>
      <c r="AD56" s="108"/>
      <c r="AE56" s="108"/>
      <c r="AF56" s="108"/>
      <c r="AG56" s="108" t="str">
        <f>IF($AI$54="週","週に勤務すべき時間数","当月に勤務すべき時間数")</f>
        <v>週に勤務すべき時間数</v>
      </c>
      <c r="AH56" s="108"/>
      <c r="AI56" s="108"/>
      <c r="AJ56" s="108"/>
      <c r="AK56" s="109"/>
      <c r="AL56" s="108" t="s">
        <v>118</v>
      </c>
      <c r="AM56" s="108"/>
      <c r="AN56" s="108"/>
      <c r="AO56" s="108"/>
      <c r="AP56" s="110"/>
      <c r="AQ56" s="110"/>
      <c r="AR56" s="187" t="s">
        <v>8</v>
      </c>
      <c r="AS56" s="187"/>
      <c r="AT56" s="187" t="s">
        <v>128</v>
      </c>
      <c r="AU56" s="187"/>
      <c r="AV56" s="187"/>
      <c r="AW56" s="187"/>
      <c r="AX56" s="110"/>
      <c r="AY56" s="110"/>
      <c r="AZ56" s="110"/>
      <c r="BA56" s="110"/>
      <c r="BB56" s="111"/>
      <c r="BC56" s="63"/>
      <c r="BD56" s="171"/>
      <c r="BE56" s="171"/>
      <c r="BF56" s="171"/>
      <c r="BG56" s="171"/>
      <c r="BH56" s="171"/>
    </row>
    <row r="57" spans="2:60" ht="20.25" customHeight="1" x14ac:dyDescent="0.7">
      <c r="K57" s="2"/>
      <c r="L57" s="188">
        <f>IF($S$54="週",U52,S52)</f>
        <v>0</v>
      </c>
      <c r="M57" s="188"/>
      <c r="N57" s="188"/>
      <c r="O57" s="188"/>
      <c r="P57" s="169" t="s">
        <v>119</v>
      </c>
      <c r="Q57" s="187">
        <f>IF($S$54="週",$AW$2,$BA$2)</f>
        <v>40</v>
      </c>
      <c r="R57" s="187"/>
      <c r="S57" s="187"/>
      <c r="T57" s="187"/>
      <c r="U57" s="169" t="s">
        <v>120</v>
      </c>
      <c r="V57" s="189">
        <f>ROUNDDOWN(L57/Q57,1)</f>
        <v>0</v>
      </c>
      <c r="W57" s="189"/>
      <c r="X57" s="189"/>
      <c r="Y57" s="189"/>
      <c r="Z57" s="2"/>
      <c r="AA57" s="2"/>
      <c r="AB57" s="188">
        <f>IF($AI$54="週",AK52,AI52)</f>
        <v>0</v>
      </c>
      <c r="AC57" s="188"/>
      <c r="AD57" s="188"/>
      <c r="AE57" s="188"/>
      <c r="AF57" s="169" t="s">
        <v>119</v>
      </c>
      <c r="AG57" s="187">
        <f>IF($AI$54="週",$AW$2,$BA$2)</f>
        <v>40</v>
      </c>
      <c r="AH57" s="187"/>
      <c r="AI57" s="187"/>
      <c r="AJ57" s="187"/>
      <c r="AK57" s="169" t="s">
        <v>120</v>
      </c>
      <c r="AL57" s="189">
        <f>ROUNDDOWN(AB57/AG57,1)</f>
        <v>0</v>
      </c>
      <c r="AM57" s="189"/>
      <c r="AN57" s="189"/>
      <c r="AO57" s="189"/>
      <c r="AP57" s="2"/>
      <c r="AQ57" s="2"/>
      <c r="AR57" s="2"/>
      <c r="AS57" s="2"/>
      <c r="AT57" s="2"/>
      <c r="AU57" s="2"/>
      <c r="AV57" s="2"/>
      <c r="AW57" s="2"/>
      <c r="AX57" s="2"/>
      <c r="AY57" s="2"/>
      <c r="AZ57" s="2"/>
      <c r="BA57" s="2"/>
      <c r="BB57" s="2"/>
    </row>
    <row r="58" spans="2:60" ht="20.25" customHeight="1" x14ac:dyDescent="0.7">
      <c r="K58" s="2"/>
      <c r="L58" s="108"/>
      <c r="M58" s="108"/>
      <c r="N58" s="108"/>
      <c r="O58" s="108"/>
      <c r="P58" s="108"/>
      <c r="Q58" s="108"/>
      <c r="R58" s="108"/>
      <c r="S58" s="108"/>
      <c r="T58" s="108"/>
      <c r="U58" s="109"/>
      <c r="V58" s="108" t="s">
        <v>121</v>
      </c>
      <c r="W58" s="108"/>
      <c r="X58" s="108"/>
      <c r="Y58" s="108"/>
      <c r="Z58" s="2"/>
      <c r="AA58" s="2"/>
      <c r="AB58" s="108"/>
      <c r="AC58" s="108"/>
      <c r="AD58" s="108"/>
      <c r="AE58" s="108"/>
      <c r="AF58" s="108"/>
      <c r="AG58" s="108"/>
      <c r="AH58" s="108"/>
      <c r="AI58" s="108"/>
      <c r="AJ58" s="108"/>
      <c r="AK58" s="109"/>
      <c r="AL58" s="108" t="s">
        <v>121</v>
      </c>
      <c r="AM58" s="108"/>
      <c r="AN58" s="108"/>
      <c r="AO58" s="108"/>
      <c r="AP58" s="2"/>
      <c r="AQ58" s="2"/>
      <c r="AR58" s="2"/>
      <c r="AS58" s="2"/>
      <c r="AT58" s="2"/>
      <c r="AU58" s="2"/>
      <c r="AV58" s="2"/>
      <c r="AW58" s="2"/>
      <c r="AX58" s="2"/>
      <c r="AY58" s="2"/>
      <c r="AZ58" s="2"/>
      <c r="BA58" s="2"/>
      <c r="BB58" s="2"/>
    </row>
    <row r="59" spans="2:60" ht="20.25" customHeight="1" x14ac:dyDescent="0.7">
      <c r="K59" s="2"/>
      <c r="L59" s="108" t="s">
        <v>130</v>
      </c>
      <c r="M59" s="108"/>
      <c r="N59" s="108"/>
      <c r="O59" s="108"/>
      <c r="P59" s="108"/>
      <c r="Q59" s="108"/>
      <c r="R59" s="108"/>
      <c r="S59" s="108"/>
      <c r="T59" s="108"/>
      <c r="U59" s="109"/>
      <c r="V59" s="108"/>
      <c r="W59" s="108"/>
      <c r="X59" s="108"/>
      <c r="Y59" s="108"/>
      <c r="Z59" s="2"/>
      <c r="AA59" s="2"/>
      <c r="AB59" s="108" t="s">
        <v>131</v>
      </c>
      <c r="AC59" s="108"/>
      <c r="AD59" s="108"/>
      <c r="AE59" s="108"/>
      <c r="AF59" s="108"/>
      <c r="AG59" s="108"/>
      <c r="AH59" s="108"/>
      <c r="AI59" s="108"/>
      <c r="AJ59" s="108"/>
      <c r="AK59" s="109"/>
      <c r="AL59" s="108"/>
      <c r="AM59" s="108"/>
      <c r="AN59" s="108"/>
      <c r="AO59" s="108"/>
      <c r="AP59" s="2"/>
      <c r="AQ59" s="2"/>
      <c r="AR59" s="2"/>
      <c r="AS59" s="2"/>
      <c r="AT59" s="2"/>
      <c r="AU59" s="2"/>
      <c r="AV59" s="2"/>
      <c r="AW59" s="2"/>
      <c r="AX59" s="2"/>
      <c r="AY59" s="2"/>
      <c r="AZ59" s="2"/>
      <c r="BA59" s="2"/>
      <c r="BB59" s="2"/>
    </row>
    <row r="60" spans="2:60" ht="20.25" customHeight="1" x14ac:dyDescent="0.7">
      <c r="K60" s="2"/>
      <c r="L60" s="108" t="s">
        <v>108</v>
      </c>
      <c r="M60" s="108"/>
      <c r="N60" s="108"/>
      <c r="O60" s="108"/>
      <c r="P60" s="108"/>
      <c r="Q60" s="108"/>
      <c r="R60" s="108"/>
      <c r="S60" s="108"/>
      <c r="T60" s="108"/>
      <c r="U60" s="109"/>
      <c r="V60" s="194"/>
      <c r="W60" s="194"/>
      <c r="X60" s="194"/>
      <c r="Y60" s="194"/>
      <c r="Z60" s="2"/>
      <c r="AA60" s="2"/>
      <c r="AB60" s="108" t="s">
        <v>108</v>
      </c>
      <c r="AC60" s="108"/>
      <c r="AD60" s="108"/>
      <c r="AE60" s="108"/>
      <c r="AF60" s="108"/>
      <c r="AG60" s="108"/>
      <c r="AH60" s="108"/>
      <c r="AI60" s="108"/>
      <c r="AJ60" s="108"/>
      <c r="AK60" s="109"/>
      <c r="AL60" s="194"/>
      <c r="AM60" s="194"/>
      <c r="AN60" s="194"/>
      <c r="AO60" s="194"/>
      <c r="AP60" s="2"/>
      <c r="AQ60" s="2"/>
      <c r="AR60" s="2"/>
      <c r="AS60" s="2"/>
      <c r="AT60" s="2"/>
      <c r="AU60" s="2"/>
      <c r="AV60" s="2"/>
      <c r="AW60" s="2"/>
      <c r="AX60" s="2"/>
      <c r="AY60" s="2"/>
      <c r="AZ60" s="2"/>
      <c r="BA60" s="2"/>
      <c r="BB60" s="2"/>
    </row>
    <row r="61" spans="2:60" ht="20.25" customHeight="1" x14ac:dyDescent="0.7">
      <c r="K61" s="2"/>
      <c r="L61" s="112" t="s">
        <v>122</v>
      </c>
      <c r="M61" s="112"/>
      <c r="N61" s="112"/>
      <c r="O61" s="112"/>
      <c r="P61" s="112"/>
      <c r="Q61" s="108" t="s">
        <v>123</v>
      </c>
      <c r="R61" s="112"/>
      <c r="S61" s="112"/>
      <c r="T61" s="112"/>
      <c r="U61" s="112"/>
      <c r="V61" s="195" t="s">
        <v>112</v>
      </c>
      <c r="W61" s="195"/>
      <c r="X61" s="195"/>
      <c r="Y61" s="195"/>
      <c r="Z61" s="2"/>
      <c r="AA61" s="2"/>
      <c r="AB61" s="112" t="s">
        <v>122</v>
      </c>
      <c r="AC61" s="112"/>
      <c r="AD61" s="112"/>
      <c r="AE61" s="112"/>
      <c r="AF61" s="112"/>
      <c r="AG61" s="108" t="s">
        <v>123</v>
      </c>
      <c r="AH61" s="112"/>
      <c r="AI61" s="112"/>
      <c r="AJ61" s="112"/>
      <c r="AK61" s="112"/>
      <c r="AL61" s="195" t="s">
        <v>112</v>
      </c>
      <c r="AM61" s="195"/>
      <c r="AN61" s="195"/>
      <c r="AO61" s="195"/>
      <c r="AP61" s="2"/>
      <c r="AQ61" s="2"/>
      <c r="AR61" s="2"/>
      <c r="AS61" s="2"/>
      <c r="AT61" s="2"/>
      <c r="AU61" s="2"/>
      <c r="AV61" s="2"/>
      <c r="AW61" s="2"/>
      <c r="AX61" s="2"/>
      <c r="AY61" s="2"/>
      <c r="AZ61" s="2"/>
      <c r="BA61" s="2"/>
      <c r="BB61" s="2"/>
    </row>
    <row r="62" spans="2:60" ht="20.25" customHeight="1" x14ac:dyDescent="0.7">
      <c r="K62" s="2"/>
      <c r="L62" s="187">
        <f>X52</f>
        <v>0</v>
      </c>
      <c r="M62" s="187"/>
      <c r="N62" s="187"/>
      <c r="O62" s="187"/>
      <c r="P62" s="169" t="s">
        <v>126</v>
      </c>
      <c r="Q62" s="189">
        <f>V57</f>
        <v>0</v>
      </c>
      <c r="R62" s="189"/>
      <c r="S62" s="189"/>
      <c r="T62" s="189"/>
      <c r="U62" s="169" t="s">
        <v>120</v>
      </c>
      <c r="V62" s="196">
        <f>ROUNDDOWN(L62+Q62,1)</f>
        <v>0</v>
      </c>
      <c r="W62" s="196"/>
      <c r="X62" s="196"/>
      <c r="Y62" s="196"/>
      <c r="Z62" s="120"/>
      <c r="AA62" s="120"/>
      <c r="AB62" s="197">
        <f>AN52</f>
        <v>0</v>
      </c>
      <c r="AC62" s="197"/>
      <c r="AD62" s="197"/>
      <c r="AE62" s="197"/>
      <c r="AF62" s="118" t="s">
        <v>126</v>
      </c>
      <c r="AG62" s="198">
        <f>AL57</f>
        <v>0</v>
      </c>
      <c r="AH62" s="198"/>
      <c r="AI62" s="198"/>
      <c r="AJ62" s="198"/>
      <c r="AK62" s="118" t="s">
        <v>120</v>
      </c>
      <c r="AL62" s="196">
        <f>ROUNDDOWN(AB62+AG62,1)</f>
        <v>0</v>
      </c>
      <c r="AM62" s="196"/>
      <c r="AN62" s="196"/>
      <c r="AO62" s="196"/>
      <c r="AP62" s="2"/>
      <c r="AQ62" s="2"/>
      <c r="AR62" s="2"/>
      <c r="AS62" s="2"/>
      <c r="AT62" s="2"/>
      <c r="AU62" s="2"/>
      <c r="AV62" s="2"/>
      <c r="AW62" s="2"/>
      <c r="AX62" s="2"/>
      <c r="AY62" s="2"/>
      <c r="AZ62" s="2"/>
      <c r="BA62" s="2"/>
      <c r="BB62" s="2"/>
    </row>
    <row r="63" spans="2:60" ht="20.25" customHeight="1" x14ac:dyDescent="0.7"/>
    <row r="64" spans="2:60" ht="20.25" customHeight="1" x14ac:dyDescent="0.7"/>
    <row r="65" ht="20.25" customHeight="1" x14ac:dyDescent="0.7"/>
    <row r="66" ht="20.25" customHeight="1" x14ac:dyDescent="0.7"/>
    <row r="67" ht="20.25" customHeight="1" x14ac:dyDescent="0.7"/>
    <row r="68" ht="20.25" customHeight="1" x14ac:dyDescent="0.7"/>
    <row r="69" ht="20.25" customHeight="1" x14ac:dyDescent="0.7"/>
    <row r="70" ht="20.25" customHeight="1" x14ac:dyDescent="0.7"/>
    <row r="71" ht="20.25" customHeight="1" x14ac:dyDescent="0.7"/>
    <row r="72" ht="20.25" customHeight="1" x14ac:dyDescent="0.7"/>
    <row r="73" ht="20.25" customHeight="1" x14ac:dyDescent="0.7"/>
    <row r="74" ht="20.25" customHeight="1" x14ac:dyDescent="0.7"/>
    <row r="75" ht="20.25" customHeight="1" x14ac:dyDescent="0.7"/>
    <row r="76" ht="20.25" customHeight="1" x14ac:dyDescent="0.7"/>
    <row r="77" ht="20.25" customHeight="1" x14ac:dyDescent="0.7"/>
    <row r="78" ht="20.25" customHeight="1" x14ac:dyDescent="0.7"/>
    <row r="79" ht="20.25" customHeight="1" x14ac:dyDescent="0.7"/>
    <row r="80" ht="20.25" customHeight="1" x14ac:dyDescent="0.7"/>
    <row r="81" ht="20.25" customHeight="1" x14ac:dyDescent="0.7"/>
    <row r="82" ht="20.25" customHeight="1" x14ac:dyDescent="0.7"/>
    <row r="109" spans="1:52" x14ac:dyDescent="0.7">
      <c r="A109" s="10"/>
      <c r="B109" s="10"/>
      <c r="C109" s="11"/>
      <c r="D109" s="11"/>
      <c r="E109" s="11"/>
      <c r="F109" s="11"/>
      <c r="G109" s="11"/>
      <c r="H109" s="11"/>
      <c r="I109" s="11"/>
      <c r="J109" s="1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9"/>
      <c r="AV109" s="9"/>
      <c r="AW109" s="9"/>
      <c r="AX109" s="9"/>
      <c r="AY109" s="9"/>
      <c r="AZ109" s="9"/>
    </row>
    <row r="110" spans="1:52" x14ac:dyDescent="0.7">
      <c r="A110" s="10"/>
      <c r="B110" s="10"/>
      <c r="C110" s="11"/>
      <c r="D110" s="11"/>
      <c r="E110" s="11"/>
      <c r="F110" s="11"/>
      <c r="G110" s="11"/>
      <c r="H110" s="11"/>
      <c r="I110" s="11"/>
      <c r="J110" s="1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9"/>
      <c r="AV110" s="9"/>
      <c r="AW110" s="9"/>
      <c r="AX110" s="9"/>
      <c r="AY110" s="9"/>
      <c r="AZ110" s="9"/>
    </row>
    <row r="111" spans="1:52" x14ac:dyDescent="0.7">
      <c r="A111" s="10"/>
      <c r="B111" s="10"/>
      <c r="C111" s="13"/>
      <c r="D111" s="13"/>
      <c r="E111" s="13"/>
      <c r="F111" s="13"/>
      <c r="G111" s="13"/>
      <c r="H111" s="13"/>
      <c r="I111" s="13"/>
      <c r="J111" s="13"/>
      <c r="K111" s="10"/>
      <c r="L111" s="10"/>
      <c r="M111" s="10"/>
      <c r="N111" s="10"/>
    </row>
    <row r="112" spans="1:52" x14ac:dyDescent="0.7">
      <c r="A112" s="10"/>
      <c r="B112" s="10"/>
      <c r="C112" s="13"/>
      <c r="D112" s="13"/>
      <c r="E112" s="13"/>
      <c r="F112" s="13"/>
      <c r="G112" s="13"/>
      <c r="H112" s="13"/>
      <c r="I112" s="13"/>
      <c r="J112" s="13"/>
      <c r="K112" s="10"/>
      <c r="L112" s="10"/>
      <c r="M112" s="10"/>
      <c r="N112" s="10"/>
    </row>
    <row r="113" spans="3:10" x14ac:dyDescent="0.7">
      <c r="C113" s="3"/>
      <c r="D113" s="3"/>
      <c r="E113" s="3"/>
      <c r="F113" s="3"/>
      <c r="G113" s="3"/>
      <c r="H113" s="3"/>
      <c r="I113" s="3"/>
      <c r="J113" s="3"/>
    </row>
    <row r="114" spans="3:10" x14ac:dyDescent="0.7">
      <c r="C114" s="3"/>
      <c r="D114" s="3"/>
      <c r="E114" s="3"/>
      <c r="F114" s="3"/>
      <c r="G114" s="3"/>
      <c r="H114" s="3"/>
      <c r="I114" s="3"/>
      <c r="J114" s="3"/>
    </row>
    <row r="115" spans="3:10" x14ac:dyDescent="0.7">
      <c r="C115" s="3"/>
      <c r="D115" s="3"/>
      <c r="E115" s="3"/>
      <c r="F115" s="3"/>
      <c r="G115" s="3"/>
      <c r="H115" s="3"/>
      <c r="I115" s="3"/>
      <c r="J115" s="3"/>
    </row>
    <row r="116" spans="3:10" x14ac:dyDescent="0.7">
      <c r="C116" s="3"/>
      <c r="D116" s="3"/>
      <c r="E116" s="3"/>
      <c r="F116" s="3"/>
      <c r="G116" s="3"/>
      <c r="H116" s="3"/>
      <c r="I116" s="3"/>
      <c r="J116" s="3"/>
    </row>
  </sheetData>
  <sheetProtection sheet="1" insertRows="0" deleteRows="0"/>
  <mergeCells count="250">
    <mergeCell ref="AV11:BE12"/>
    <mergeCell ref="AV13:BE14"/>
    <mergeCell ref="AV15:BE16"/>
    <mergeCell ref="AV17:BE18"/>
    <mergeCell ref="AV19:BE20"/>
    <mergeCell ref="AV21:BE22"/>
    <mergeCell ref="AV23:BE24"/>
    <mergeCell ref="AV25:BE26"/>
    <mergeCell ref="AV27:BE28"/>
    <mergeCell ref="AV29:BE30"/>
    <mergeCell ref="AV31:BE32"/>
    <mergeCell ref="AV33:BE34"/>
    <mergeCell ref="AV35:BE36"/>
    <mergeCell ref="AV37:BE38"/>
    <mergeCell ref="AV39:BE40"/>
    <mergeCell ref="AV41:BE42"/>
    <mergeCell ref="AV6:BE10"/>
    <mergeCell ref="BA2:BB2"/>
    <mergeCell ref="BA4:BB4"/>
    <mergeCell ref="BA47:BC47"/>
    <mergeCell ref="BA48:BC48"/>
    <mergeCell ref="P6:AQ6"/>
    <mergeCell ref="AR6:AS10"/>
    <mergeCell ref="AT6:AU10"/>
    <mergeCell ref="P7:V7"/>
    <mergeCell ref="W7:AC7"/>
    <mergeCell ref="AD7:AJ7"/>
    <mergeCell ref="AK7:AQ7"/>
    <mergeCell ref="AR15:AS15"/>
    <mergeCell ref="AT15:AU15"/>
    <mergeCell ref="AR16:AS16"/>
    <mergeCell ref="AT16:AU16"/>
    <mergeCell ref="AR19:AS19"/>
    <mergeCell ref="AT19:AU19"/>
    <mergeCell ref="AR20:AS20"/>
    <mergeCell ref="D6:D10"/>
    <mergeCell ref="E6:F10"/>
    <mergeCell ref="K6:L10"/>
    <mergeCell ref="AR13:AS13"/>
    <mergeCell ref="AT13:AU13"/>
    <mergeCell ref="AR14:AS14"/>
    <mergeCell ref="AT14:AU14"/>
    <mergeCell ref="D13:D14"/>
    <mergeCell ref="E13:F14"/>
    <mergeCell ref="K13:L14"/>
    <mergeCell ref="AR11:AS11"/>
    <mergeCell ref="AT11:AU11"/>
    <mergeCell ref="AR12:AS12"/>
    <mergeCell ref="AT12:AU12"/>
    <mergeCell ref="D11:D12"/>
    <mergeCell ref="E11:F12"/>
    <mergeCell ref="K11:L12"/>
    <mergeCell ref="D15:D16"/>
    <mergeCell ref="E15:F16"/>
    <mergeCell ref="K15:L16"/>
    <mergeCell ref="AR17:AS17"/>
    <mergeCell ref="AT17:AU17"/>
    <mergeCell ref="AR18:AS18"/>
    <mergeCell ref="AT18:AU18"/>
    <mergeCell ref="D17:D18"/>
    <mergeCell ref="E17:F18"/>
    <mergeCell ref="K17:L18"/>
    <mergeCell ref="AT20:AU20"/>
    <mergeCell ref="D19:D20"/>
    <mergeCell ref="E19:F20"/>
    <mergeCell ref="K19:L20"/>
    <mergeCell ref="AR21:AS21"/>
    <mergeCell ref="AT21:AU21"/>
    <mergeCell ref="AR22:AS22"/>
    <mergeCell ref="AT22:AU22"/>
    <mergeCell ref="D21:D22"/>
    <mergeCell ref="E21:F22"/>
    <mergeCell ref="K21:L22"/>
    <mergeCell ref="AR23:AS23"/>
    <mergeCell ref="AT23:AU23"/>
    <mergeCell ref="AR24:AS24"/>
    <mergeCell ref="AT24:AU24"/>
    <mergeCell ref="D23:D24"/>
    <mergeCell ref="E23:F24"/>
    <mergeCell ref="K23:L24"/>
    <mergeCell ref="AR25:AS25"/>
    <mergeCell ref="AT25:AU25"/>
    <mergeCell ref="AR26:AS26"/>
    <mergeCell ref="AT26:AU26"/>
    <mergeCell ref="D25:D26"/>
    <mergeCell ref="E25:F26"/>
    <mergeCell ref="K25:L26"/>
    <mergeCell ref="AR27:AS27"/>
    <mergeCell ref="AT27:AU27"/>
    <mergeCell ref="AR28:AS28"/>
    <mergeCell ref="AT28:AU28"/>
    <mergeCell ref="D27:D28"/>
    <mergeCell ref="E27:F28"/>
    <mergeCell ref="K27:L28"/>
    <mergeCell ref="AR29:AS29"/>
    <mergeCell ref="AT29:AU29"/>
    <mergeCell ref="AR30:AS30"/>
    <mergeCell ref="AT30:AU30"/>
    <mergeCell ref="D29:D30"/>
    <mergeCell ref="E29:F30"/>
    <mergeCell ref="K29:L30"/>
    <mergeCell ref="AR31:AS31"/>
    <mergeCell ref="AT31:AU31"/>
    <mergeCell ref="AR32:AS32"/>
    <mergeCell ref="AT32:AU32"/>
    <mergeCell ref="D31:D32"/>
    <mergeCell ref="E31:F32"/>
    <mergeCell ref="K31:L32"/>
    <mergeCell ref="AR33:AS33"/>
    <mergeCell ref="AT33:AU33"/>
    <mergeCell ref="AR34:AS34"/>
    <mergeCell ref="AT34:AU34"/>
    <mergeCell ref="D33:D34"/>
    <mergeCell ref="E33:F34"/>
    <mergeCell ref="K33:L34"/>
    <mergeCell ref="AR35:AS35"/>
    <mergeCell ref="AT35:AU35"/>
    <mergeCell ref="AR36:AS36"/>
    <mergeCell ref="AT36:AU36"/>
    <mergeCell ref="D35:D36"/>
    <mergeCell ref="E35:F36"/>
    <mergeCell ref="K35:L36"/>
    <mergeCell ref="AR37:AS37"/>
    <mergeCell ref="AT37:AU37"/>
    <mergeCell ref="AR38:AS38"/>
    <mergeCell ref="AT38:AU38"/>
    <mergeCell ref="D37:D38"/>
    <mergeCell ref="E37:F38"/>
    <mergeCell ref="K37:L38"/>
    <mergeCell ref="D41:D42"/>
    <mergeCell ref="E41:F42"/>
    <mergeCell ref="K41:L42"/>
    <mergeCell ref="AR39:AS39"/>
    <mergeCell ref="AT39:AU39"/>
    <mergeCell ref="AR40:AS40"/>
    <mergeCell ref="AT40:AU40"/>
    <mergeCell ref="D39:D40"/>
    <mergeCell ref="E39:F40"/>
    <mergeCell ref="K39:L40"/>
    <mergeCell ref="AR41:AS41"/>
    <mergeCell ref="AT41:AU41"/>
    <mergeCell ref="AR42:AS42"/>
    <mergeCell ref="AT42:AU42"/>
    <mergeCell ref="AN48:AO48"/>
    <mergeCell ref="AR48:AU48"/>
    <mergeCell ref="AW48:AY48"/>
    <mergeCell ref="BD45:BG45"/>
    <mergeCell ref="L46:M47"/>
    <mergeCell ref="N46:Q46"/>
    <mergeCell ref="S46:V46"/>
    <mergeCell ref="AB46:AC47"/>
    <mergeCell ref="AD46:AG46"/>
    <mergeCell ref="AI46:AL46"/>
    <mergeCell ref="BD46:BG46"/>
    <mergeCell ref="N47:O47"/>
    <mergeCell ref="P47:Q47"/>
    <mergeCell ref="L48:M48"/>
    <mergeCell ref="N48:O48"/>
    <mergeCell ref="P48:Q48"/>
    <mergeCell ref="S48:T48"/>
    <mergeCell ref="U48:V48"/>
    <mergeCell ref="X48:Y48"/>
    <mergeCell ref="AB48:AC48"/>
    <mergeCell ref="AD48:AE48"/>
    <mergeCell ref="AN49:AO49"/>
    <mergeCell ref="L50:M50"/>
    <mergeCell ref="N50:O50"/>
    <mergeCell ref="P50:Q50"/>
    <mergeCell ref="S50:T50"/>
    <mergeCell ref="U50:V50"/>
    <mergeCell ref="X50:Y50"/>
    <mergeCell ref="AB50:AC50"/>
    <mergeCell ref="AN50:AO50"/>
    <mergeCell ref="S47:T47"/>
    <mergeCell ref="U47:V47"/>
    <mergeCell ref="AD47:AE47"/>
    <mergeCell ref="AF47:AG47"/>
    <mergeCell ref="AI47:AJ47"/>
    <mergeCell ref="AK47:AL47"/>
    <mergeCell ref="S52:T52"/>
    <mergeCell ref="U52:V52"/>
    <mergeCell ref="X52:Y52"/>
    <mergeCell ref="AB52:AC52"/>
    <mergeCell ref="AD50:AE50"/>
    <mergeCell ref="AF50:AG50"/>
    <mergeCell ref="AI50:AJ50"/>
    <mergeCell ref="AK50:AL50"/>
    <mergeCell ref="AI49:AJ49"/>
    <mergeCell ref="AK49:AL49"/>
    <mergeCell ref="AF48:AG48"/>
    <mergeCell ref="AI48:AJ48"/>
    <mergeCell ref="AK48:AL48"/>
    <mergeCell ref="L62:O62"/>
    <mergeCell ref="Q62:T62"/>
    <mergeCell ref="V62:Y62"/>
    <mergeCell ref="AB62:AE62"/>
    <mergeCell ref="AG62:AJ62"/>
    <mergeCell ref="AL62:AO62"/>
    <mergeCell ref="S54:T54"/>
    <mergeCell ref="AI54:AJ54"/>
    <mergeCell ref="L49:M49"/>
    <mergeCell ref="N49:O49"/>
    <mergeCell ref="P49:Q49"/>
    <mergeCell ref="S49:T49"/>
    <mergeCell ref="U49:V49"/>
    <mergeCell ref="X49:Y49"/>
    <mergeCell ref="AB49:AC49"/>
    <mergeCell ref="AD49:AE49"/>
    <mergeCell ref="AF49:AG49"/>
    <mergeCell ref="AI52:AJ52"/>
    <mergeCell ref="AK52:AL52"/>
    <mergeCell ref="AN52:AO52"/>
    <mergeCell ref="AN51:AO51"/>
    <mergeCell ref="L52:M52"/>
    <mergeCell ref="N52:O52"/>
    <mergeCell ref="P52:Q52"/>
    <mergeCell ref="AR52:AS52"/>
    <mergeCell ref="AT52:AW52"/>
    <mergeCell ref="AR53:AS53"/>
    <mergeCell ref="AT53:AW53"/>
    <mergeCell ref="AD52:AE52"/>
    <mergeCell ref="AF52:AG52"/>
    <mergeCell ref="V60:Y60"/>
    <mergeCell ref="AL60:AO60"/>
    <mergeCell ref="V61:Y61"/>
    <mergeCell ref="AL61:AO61"/>
    <mergeCell ref="AW2:AX2"/>
    <mergeCell ref="AR56:AS56"/>
    <mergeCell ref="AT56:AW56"/>
    <mergeCell ref="L57:O57"/>
    <mergeCell ref="Q57:T57"/>
    <mergeCell ref="V57:Y57"/>
    <mergeCell ref="AB57:AE57"/>
    <mergeCell ref="AG57:AJ57"/>
    <mergeCell ref="AL57:AO57"/>
    <mergeCell ref="X51:Y51"/>
    <mergeCell ref="AB51:AC51"/>
    <mergeCell ref="AD51:AE51"/>
    <mergeCell ref="AF51:AG51"/>
    <mergeCell ref="AI51:AJ51"/>
    <mergeCell ref="AK51:AL51"/>
    <mergeCell ref="L51:M51"/>
    <mergeCell ref="N51:O51"/>
    <mergeCell ref="P51:Q51"/>
    <mergeCell ref="S51:T51"/>
    <mergeCell ref="U51:V51"/>
    <mergeCell ref="AR54:AS54"/>
    <mergeCell ref="AT54:AW54"/>
    <mergeCell ref="AR55:AS55"/>
    <mergeCell ref="AT55:AW55"/>
  </mergeCells>
  <phoneticPr fontId="2"/>
  <conditionalFormatting sqref="X56:AA56 AP56:AY56">
    <cfRule type="expression" dxfId="28" priority="208">
      <formula>OR(#REF!=$B43,#REF!=$B43)</formula>
    </cfRule>
  </conditionalFormatting>
  <conditionalFormatting sqref="AA46 X46:Y46 X55:AA55 AP55:AY55 AP46:AY46">
    <cfRule type="expression" dxfId="27" priority="209">
      <formula>OR(#REF!=$B44,#REF!=$B44)</formula>
    </cfRule>
  </conditionalFormatting>
  <conditionalFormatting sqref="AN56:AO56">
    <cfRule type="expression" dxfId="26" priority="206">
      <formula>OR(#REF!=$B43,#REF!=$B43)</formula>
    </cfRule>
  </conditionalFormatting>
  <conditionalFormatting sqref="AN46:AO46 AN55:AO55">
    <cfRule type="expression" dxfId="25" priority="207">
      <formula>OR(#REF!=$B44,#REF!=$B44)</formula>
    </cfRule>
  </conditionalFormatting>
  <conditionalFormatting sqref="AR12:AU12 AR14:AU14 AR16:AU16 AR18:AU18 AR20:AU20 AR22:AU22 AR24:AU24 AR26:AU26 AR28:AU28 AR30:AU30 AR32:AU32 AR34:AU34 AR36:AU36 AR38:AU38 AR40:AU40 AR42:AU42">
    <cfRule type="expression" dxfId="24" priority="205">
      <formula>INDIRECT(ADDRESS(ROW(),COLUMN()))=TRUNC(INDIRECT(ADDRESS(ROW(),COLUMN())))</formula>
    </cfRule>
  </conditionalFormatting>
  <conditionalFormatting sqref="AD52:AO52 AH48:AO51">
    <cfRule type="expression" dxfId="23" priority="175">
      <formula>INDIRECT(ADDRESS(ROW(),COLUMN()))=TRUNC(INDIRECT(ADDRESS(ROW(),COLUMN())))</formula>
    </cfRule>
  </conditionalFormatting>
  <conditionalFormatting sqref="N48:Y52">
    <cfRule type="expression" dxfId="22" priority="176">
      <formula>INDIRECT(ADDRESS(ROW(),COLUMN()))=TRUNC(INDIRECT(ADDRESS(ROW(),COLUMN())))</formula>
    </cfRule>
  </conditionalFormatting>
  <conditionalFormatting sqref="L57:O57">
    <cfRule type="expression" dxfId="21" priority="174">
      <formula>INDIRECT(ADDRESS(ROW(),COLUMN()))=TRUNC(INDIRECT(ADDRESS(ROW(),COLUMN())))</formula>
    </cfRule>
  </conditionalFormatting>
  <conditionalFormatting sqref="AB57:AE57">
    <cfRule type="expression" dxfId="20" priority="173">
      <formula>INDIRECT(ADDRESS(ROW(),COLUMN()))=TRUNC(INDIRECT(ADDRESS(ROW(),COLUMN())))</formula>
    </cfRule>
  </conditionalFormatting>
  <conditionalFormatting sqref="AD48:AG51">
    <cfRule type="expression" dxfId="19" priority="172">
      <formula>INDIRECT(ADDRESS(ROW(),COLUMN()))=TRUNC(INDIRECT(ADDRESS(ROW(),COLUMN())))</formula>
    </cfRule>
  </conditionalFormatting>
  <conditionalFormatting sqref="P12:AQ12">
    <cfRule type="expression" dxfId="18" priority="170">
      <formula>INDIRECT(ADDRESS(ROW(),COLUMN()))=TRUNC(INDIRECT(ADDRESS(ROW(),COLUMN())))</formula>
    </cfRule>
  </conditionalFormatting>
  <conditionalFormatting sqref="P14:AQ14">
    <cfRule type="expression" dxfId="17" priority="171">
      <formula>INDIRECT(ADDRESS(ROW(),COLUMN()))=TRUNC(INDIRECT(ADDRESS(ROW(),COLUMN())))</formula>
    </cfRule>
  </conditionalFormatting>
  <conditionalFormatting sqref="P16:AQ16">
    <cfRule type="expression" dxfId="16" priority="169">
      <formula>INDIRECT(ADDRESS(ROW(),COLUMN()))=TRUNC(INDIRECT(ADDRESS(ROW(),COLUMN())))</formula>
    </cfRule>
  </conditionalFormatting>
  <conditionalFormatting sqref="P18:AQ18">
    <cfRule type="expression" dxfId="15" priority="168">
      <formula>INDIRECT(ADDRESS(ROW(),COLUMN()))=TRUNC(INDIRECT(ADDRESS(ROW(),COLUMN())))</formula>
    </cfRule>
  </conditionalFormatting>
  <conditionalFormatting sqref="P20:AQ20">
    <cfRule type="expression" dxfId="14" priority="167">
      <formula>INDIRECT(ADDRESS(ROW(),COLUMN()))=TRUNC(INDIRECT(ADDRESS(ROW(),COLUMN())))</formula>
    </cfRule>
  </conditionalFormatting>
  <conditionalFormatting sqref="P22:AQ22">
    <cfRule type="expression" dxfId="13" priority="166">
      <formula>INDIRECT(ADDRESS(ROW(),COLUMN()))=TRUNC(INDIRECT(ADDRESS(ROW(),COLUMN())))</formula>
    </cfRule>
  </conditionalFormatting>
  <conditionalFormatting sqref="P24:AQ24">
    <cfRule type="expression" dxfId="12" priority="165">
      <formula>INDIRECT(ADDRESS(ROW(),COLUMN()))=TRUNC(INDIRECT(ADDRESS(ROW(),COLUMN())))</formula>
    </cfRule>
  </conditionalFormatting>
  <conditionalFormatting sqref="P26:AQ26">
    <cfRule type="expression" dxfId="11" priority="164">
      <formula>INDIRECT(ADDRESS(ROW(),COLUMN()))=TRUNC(INDIRECT(ADDRESS(ROW(),COLUMN())))</formula>
    </cfRule>
  </conditionalFormatting>
  <conditionalFormatting sqref="P28:AQ28">
    <cfRule type="expression" dxfId="10" priority="163">
      <formula>INDIRECT(ADDRESS(ROW(),COLUMN()))=TRUNC(INDIRECT(ADDRESS(ROW(),COLUMN())))</formula>
    </cfRule>
  </conditionalFormatting>
  <conditionalFormatting sqref="P30:AQ30">
    <cfRule type="expression" dxfId="9" priority="162">
      <formula>INDIRECT(ADDRESS(ROW(),COLUMN()))=TRUNC(INDIRECT(ADDRESS(ROW(),COLUMN())))</formula>
    </cfRule>
  </conditionalFormatting>
  <conditionalFormatting sqref="P32:AQ32">
    <cfRule type="expression" dxfId="8" priority="161">
      <formula>INDIRECT(ADDRESS(ROW(),COLUMN()))=TRUNC(INDIRECT(ADDRESS(ROW(),COLUMN())))</formula>
    </cfRule>
  </conditionalFormatting>
  <conditionalFormatting sqref="P34:AQ34">
    <cfRule type="expression" dxfId="7" priority="160">
      <formula>INDIRECT(ADDRESS(ROW(),COLUMN()))=TRUNC(INDIRECT(ADDRESS(ROW(),COLUMN())))</formula>
    </cfRule>
  </conditionalFormatting>
  <conditionalFormatting sqref="P36:AQ36">
    <cfRule type="expression" dxfId="6" priority="159">
      <formula>INDIRECT(ADDRESS(ROW(),COLUMN()))=TRUNC(INDIRECT(ADDRESS(ROW(),COLUMN())))</formula>
    </cfRule>
  </conditionalFormatting>
  <conditionalFormatting sqref="P38:AQ38">
    <cfRule type="expression" dxfId="5" priority="158">
      <formula>INDIRECT(ADDRESS(ROW(),COLUMN()))=TRUNC(INDIRECT(ADDRESS(ROW(),COLUMN())))</formula>
    </cfRule>
  </conditionalFormatting>
  <conditionalFormatting sqref="P40:AQ40">
    <cfRule type="expression" dxfId="4" priority="157">
      <formula>INDIRECT(ADDRESS(ROW(),COLUMN()))=TRUNC(INDIRECT(ADDRESS(ROW(),COLUMN())))</formula>
    </cfRule>
  </conditionalFormatting>
  <conditionalFormatting sqref="P42:AQ42">
    <cfRule type="expression" dxfId="3" priority="1">
      <formula>INDIRECT(ADDRESS(ROW(),COLUMN()))=TRUNC(INDIRECT(ADDRESS(ROW(),COLUMN())))</formula>
    </cfRule>
  </conditionalFormatting>
  <dataValidations disablePrompts="1" count="5">
    <dataValidation type="list" allowBlank="1" showInputMessage="1" sqref="P11:AQ11 P13:AQ13 P15:AQ15 P17:AQ17 P19:AQ19 P21:AQ21 P23:AQ23 P25:AQ25 P27:AQ27 P29:AQ29 P31:AQ31 P33:AQ33 P35:AQ35 P37:AQ37 P39:AQ39 P41:AQ41" xr:uid="{00000000-0002-0000-0200-000001000000}">
      <formula1>シフト記号表</formula1>
    </dataValidation>
    <dataValidation type="list" allowBlank="1" showInputMessage="1" showErrorMessage="1" sqref="S54:T54" xr:uid="{00000000-0002-0000-0200-000008000000}">
      <formula1>"週,暦月"</formula1>
    </dataValidation>
    <dataValidation allowBlank="1" showInputMessage="1" showErrorMessage="1" error="入力可能範囲　32～40" sqref="BA4" xr:uid="{00000000-0002-0000-0200-000009000000}"/>
    <dataValidation type="list" allowBlank="1" showInputMessage="1" sqref="K11:L42" xr:uid="{00000000-0002-0000-0200-000000000000}">
      <formula1>"A, B, C, D"</formula1>
    </dataValidation>
    <dataValidation type="list" allowBlank="1" showInputMessage="1" sqref="E11:F42" xr:uid="{00000000-0002-0000-0200-000003000000}">
      <formula1>職種</formula1>
    </dataValidation>
  </dataValidations>
  <printOptions horizontalCentered="1"/>
  <pageMargins left="0.15748031496062992" right="0.15748031496062992" top="0.59055118110236227" bottom="0.35433070866141736" header="0.15748031496062992" footer="0.15748031496062992"/>
  <pageSetup paperSize="9"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70" zoomScaleNormal="70" workbookViewId="0">
      <selection activeCell="C49" sqref="C49:N50"/>
    </sheetView>
  </sheetViews>
  <sheetFormatPr defaultColWidth="9" defaultRowHeight="25.9" x14ac:dyDescent="0.7"/>
  <cols>
    <col min="1" max="1" width="1.625" style="72" customWidth="1"/>
    <col min="2" max="2" width="5.625" style="71" customWidth="1"/>
    <col min="3" max="3" width="10.625" style="71" customWidth="1"/>
    <col min="4" max="4" width="10.625" style="71" hidden="1" customWidth="1"/>
    <col min="5" max="5" width="3.375" style="71" bestFit="1" customWidth="1"/>
    <col min="6" max="6" width="15.625" style="72" customWidth="1"/>
    <col min="7" max="7" width="3.375" style="72" bestFit="1" customWidth="1"/>
    <col min="8" max="8" width="15.625" style="72" customWidth="1"/>
    <col min="9" max="9" width="3.375" style="72" bestFit="1" customWidth="1"/>
    <col min="10" max="10" width="15.625" style="71" customWidth="1"/>
    <col min="11" max="11" width="3.375" style="72" bestFit="1" customWidth="1"/>
    <col min="12" max="12" width="15.625" style="72" customWidth="1"/>
    <col min="13" max="13" width="3.375" style="72" customWidth="1"/>
    <col min="14" max="14" width="50.625" style="72" customWidth="1"/>
    <col min="15" max="16384" width="9" style="72"/>
  </cols>
  <sheetData>
    <row r="1" spans="2:14" x14ac:dyDescent="0.7">
      <c r="B1" s="70" t="s">
        <v>23</v>
      </c>
    </row>
    <row r="2" spans="2:14" x14ac:dyDescent="0.7">
      <c r="B2" s="73" t="s">
        <v>24</v>
      </c>
      <c r="F2" s="74"/>
      <c r="G2" s="75"/>
      <c r="H2" s="75"/>
      <c r="I2" s="75"/>
      <c r="J2" s="76"/>
      <c r="K2" s="75"/>
      <c r="L2" s="75"/>
    </row>
    <row r="3" spans="2:14" x14ac:dyDescent="0.7">
      <c r="B3" s="74" t="s">
        <v>135</v>
      </c>
      <c r="F3" s="76" t="s">
        <v>136</v>
      </c>
      <c r="G3" s="75"/>
      <c r="H3" s="75"/>
      <c r="I3" s="75"/>
      <c r="J3" s="76"/>
      <c r="K3" s="75"/>
      <c r="L3" s="75"/>
    </row>
    <row r="4" spans="2:14" x14ac:dyDescent="0.7">
      <c r="B4" s="73"/>
      <c r="F4" s="286" t="s">
        <v>25</v>
      </c>
      <c r="G4" s="286"/>
      <c r="H4" s="286"/>
      <c r="I4" s="286"/>
      <c r="J4" s="286"/>
      <c r="K4" s="286"/>
      <c r="L4" s="286"/>
      <c r="N4" s="286" t="s">
        <v>143</v>
      </c>
    </row>
    <row r="5" spans="2:14" x14ac:dyDescent="0.7">
      <c r="B5" s="71" t="s">
        <v>18</v>
      </c>
      <c r="C5" s="71" t="s">
        <v>3</v>
      </c>
      <c r="F5" s="71" t="s">
        <v>144</v>
      </c>
      <c r="G5" s="71"/>
      <c r="H5" s="71" t="s">
        <v>145</v>
      </c>
      <c r="J5" s="71" t="s">
        <v>26</v>
      </c>
      <c r="L5" s="71" t="s">
        <v>25</v>
      </c>
      <c r="N5" s="286"/>
    </row>
    <row r="6" spans="2:14" x14ac:dyDescent="0.7">
      <c r="B6" s="77">
        <v>1</v>
      </c>
      <c r="C6" s="78" t="s">
        <v>29</v>
      </c>
      <c r="D6" s="79" t="str">
        <f>C6</f>
        <v>a</v>
      </c>
      <c r="E6" s="77" t="s">
        <v>14</v>
      </c>
      <c r="F6" s="80">
        <v>0.29166666666666669</v>
      </c>
      <c r="G6" s="77" t="s">
        <v>15</v>
      </c>
      <c r="H6" s="80">
        <v>0.66666666666666663</v>
      </c>
      <c r="I6" s="81" t="s">
        <v>28</v>
      </c>
      <c r="J6" s="80">
        <v>4.1666666666666664E-2</v>
      </c>
      <c r="K6" s="82" t="s">
        <v>1</v>
      </c>
      <c r="L6" s="83">
        <f>IF(OR(F6="",H6=""),"",(H6+IF(F6&gt;H6,1,0)-F6-J6)*24)</f>
        <v>7.9999999999999982</v>
      </c>
      <c r="N6" s="84"/>
    </row>
    <row r="7" spans="2:14" x14ac:dyDescent="0.7">
      <c r="B7" s="77">
        <v>2</v>
      </c>
      <c r="C7" s="78" t="s">
        <v>30</v>
      </c>
      <c r="D7" s="79" t="str">
        <f t="shared" ref="D7:D38" si="0">C7</f>
        <v>b</v>
      </c>
      <c r="E7" s="77" t="s">
        <v>14</v>
      </c>
      <c r="F7" s="80">
        <v>0.375</v>
      </c>
      <c r="G7" s="77" t="s">
        <v>15</v>
      </c>
      <c r="H7" s="80">
        <v>0.75</v>
      </c>
      <c r="I7" s="81" t="s">
        <v>28</v>
      </c>
      <c r="J7" s="80">
        <v>4.1666666666666664E-2</v>
      </c>
      <c r="K7" s="82" t="s">
        <v>1</v>
      </c>
      <c r="L7" s="83">
        <f>IF(OR(F7="",H7=""),"",(H7+IF(F7&gt;H7,1,0)-F7-J7)*24)</f>
        <v>8</v>
      </c>
      <c r="N7" s="84"/>
    </row>
    <row r="8" spans="2:14" x14ac:dyDescent="0.7">
      <c r="B8" s="77">
        <v>3</v>
      </c>
      <c r="C8" s="78" t="s">
        <v>31</v>
      </c>
      <c r="D8" s="79" t="str">
        <f t="shared" si="0"/>
        <v>c</v>
      </c>
      <c r="E8" s="77" t="s">
        <v>14</v>
      </c>
      <c r="F8" s="80">
        <v>0.41666666666666669</v>
      </c>
      <c r="G8" s="77" t="s">
        <v>15</v>
      </c>
      <c r="H8" s="80">
        <v>0.79166666666666663</v>
      </c>
      <c r="I8" s="81" t="s">
        <v>28</v>
      </c>
      <c r="J8" s="80">
        <v>4.1666666666666664E-2</v>
      </c>
      <c r="K8" s="82" t="s">
        <v>1</v>
      </c>
      <c r="L8" s="83">
        <f>IF(OR(F8="",H8=""),"",(H8+IF(F8&gt;H8,1,0)-F8-J8)*24)</f>
        <v>7.9999999999999982</v>
      </c>
      <c r="N8" s="84"/>
    </row>
    <row r="9" spans="2:14" x14ac:dyDescent="0.7">
      <c r="B9" s="77">
        <v>4</v>
      </c>
      <c r="C9" s="78" t="s">
        <v>32</v>
      </c>
      <c r="D9" s="79" t="str">
        <f t="shared" si="0"/>
        <v>d</v>
      </c>
      <c r="E9" s="77" t="s">
        <v>14</v>
      </c>
      <c r="F9" s="80">
        <v>0.5</v>
      </c>
      <c r="G9" s="77" t="s">
        <v>15</v>
      </c>
      <c r="H9" s="80">
        <v>0.875</v>
      </c>
      <c r="I9" s="81" t="s">
        <v>28</v>
      </c>
      <c r="J9" s="80">
        <v>4.1666666666666664E-2</v>
      </c>
      <c r="K9" s="82" t="s">
        <v>1</v>
      </c>
      <c r="L9" s="83">
        <f>IF(OR(F9="",H9=""),"",(H9+IF(F9&gt;H9,1,0)-F9-J9)*24)</f>
        <v>8</v>
      </c>
      <c r="N9" s="84"/>
    </row>
    <row r="10" spans="2:14" x14ac:dyDescent="0.7">
      <c r="B10" s="77">
        <v>5</v>
      </c>
      <c r="C10" s="78" t="s">
        <v>33</v>
      </c>
      <c r="D10" s="79" t="str">
        <f t="shared" si="0"/>
        <v>e</v>
      </c>
      <c r="E10" s="77" t="s">
        <v>14</v>
      </c>
      <c r="F10" s="80">
        <v>0.375</v>
      </c>
      <c r="G10" s="77" t="s">
        <v>15</v>
      </c>
      <c r="H10" s="80">
        <v>0.54166666666666663</v>
      </c>
      <c r="I10" s="81" t="s">
        <v>28</v>
      </c>
      <c r="J10" s="80">
        <v>0</v>
      </c>
      <c r="K10" s="82" t="s">
        <v>1</v>
      </c>
      <c r="L10" s="83">
        <f t="shared" ref="L10:L22" si="1">IF(OR(F10="",H10=""),"",(H10+IF(F10&gt;H10,1,0)-F10-J10)*24)</f>
        <v>3.9999999999999991</v>
      </c>
      <c r="N10" s="84"/>
    </row>
    <row r="11" spans="2:14" x14ac:dyDescent="0.7">
      <c r="B11" s="77">
        <v>6</v>
      </c>
      <c r="C11" s="78" t="s">
        <v>34</v>
      </c>
      <c r="D11" s="79" t="str">
        <f t="shared" si="0"/>
        <v>f</v>
      </c>
      <c r="E11" s="77" t="s">
        <v>14</v>
      </c>
      <c r="F11" s="80">
        <v>0.54166666666666663</v>
      </c>
      <c r="G11" s="77" t="s">
        <v>15</v>
      </c>
      <c r="H11" s="80">
        <v>0.77083333333333337</v>
      </c>
      <c r="I11" s="81" t="s">
        <v>28</v>
      </c>
      <c r="J11" s="80">
        <v>0</v>
      </c>
      <c r="K11" s="82" t="s">
        <v>1</v>
      </c>
      <c r="L11" s="83">
        <f>IF(OR(F11="",H11=""),"",(H11+IF(F11&gt;H11,1,0)-F11-J11)*24)</f>
        <v>5.5000000000000018</v>
      </c>
      <c r="N11" s="84"/>
    </row>
    <row r="12" spans="2:14" x14ac:dyDescent="0.7">
      <c r="B12" s="77">
        <v>7</v>
      </c>
      <c r="C12" s="78" t="s">
        <v>35</v>
      </c>
      <c r="D12" s="79" t="str">
        <f t="shared" si="0"/>
        <v>g</v>
      </c>
      <c r="E12" s="77" t="s">
        <v>14</v>
      </c>
      <c r="F12" s="80">
        <v>0.58333333333333337</v>
      </c>
      <c r="G12" s="77" t="s">
        <v>15</v>
      </c>
      <c r="H12" s="80">
        <v>0.83333333333333337</v>
      </c>
      <c r="I12" s="81" t="s">
        <v>28</v>
      </c>
      <c r="J12" s="80">
        <v>0</v>
      </c>
      <c r="K12" s="82" t="s">
        <v>1</v>
      </c>
      <c r="L12" s="83">
        <f t="shared" si="1"/>
        <v>6</v>
      </c>
      <c r="N12" s="84"/>
    </row>
    <row r="13" spans="2:14" x14ac:dyDescent="0.7">
      <c r="B13" s="77">
        <v>8</v>
      </c>
      <c r="C13" s="78" t="s">
        <v>36</v>
      </c>
      <c r="D13" s="79" t="str">
        <f t="shared" si="0"/>
        <v>h</v>
      </c>
      <c r="E13" s="77" t="s">
        <v>14</v>
      </c>
      <c r="F13" s="80">
        <v>0.66666666666666663</v>
      </c>
      <c r="G13" s="77" t="s">
        <v>15</v>
      </c>
      <c r="H13" s="80">
        <v>0</v>
      </c>
      <c r="I13" s="81" t="s">
        <v>28</v>
      </c>
      <c r="J13" s="80">
        <v>2.0833333333333332E-2</v>
      </c>
      <c r="K13" s="82" t="s">
        <v>1</v>
      </c>
      <c r="L13" s="83">
        <f t="shared" si="1"/>
        <v>7.5000000000000018</v>
      </c>
      <c r="N13" s="84" t="s">
        <v>157</v>
      </c>
    </row>
    <row r="14" spans="2:14" x14ac:dyDescent="0.7">
      <c r="B14" s="77">
        <v>9</v>
      </c>
      <c r="C14" s="78" t="s">
        <v>37</v>
      </c>
      <c r="D14" s="79" t="str">
        <f t="shared" si="0"/>
        <v>i</v>
      </c>
      <c r="E14" s="77" t="s">
        <v>14</v>
      </c>
      <c r="F14" s="80">
        <v>0</v>
      </c>
      <c r="G14" s="77" t="s">
        <v>15</v>
      </c>
      <c r="H14" s="80">
        <v>0.375</v>
      </c>
      <c r="I14" s="81" t="s">
        <v>28</v>
      </c>
      <c r="J14" s="80">
        <v>2.0833333333333332E-2</v>
      </c>
      <c r="K14" s="82" t="s">
        <v>1</v>
      </c>
      <c r="L14" s="83">
        <f t="shared" si="1"/>
        <v>8.5</v>
      </c>
      <c r="N14" s="84" t="s">
        <v>165</v>
      </c>
    </row>
    <row r="15" spans="2:14" x14ac:dyDescent="0.7">
      <c r="B15" s="77">
        <v>10</v>
      </c>
      <c r="C15" s="78" t="s">
        <v>38</v>
      </c>
      <c r="D15" s="79" t="str">
        <f t="shared" si="0"/>
        <v>j</v>
      </c>
      <c r="E15" s="77" t="s">
        <v>14</v>
      </c>
      <c r="F15" s="80"/>
      <c r="G15" s="77" t="s">
        <v>15</v>
      </c>
      <c r="H15" s="80"/>
      <c r="I15" s="81" t="s">
        <v>28</v>
      </c>
      <c r="J15" s="80">
        <v>0</v>
      </c>
      <c r="K15" s="82" t="s">
        <v>1</v>
      </c>
      <c r="L15" s="83" t="str">
        <f t="shared" si="1"/>
        <v/>
      </c>
      <c r="N15" s="84"/>
    </row>
    <row r="16" spans="2:14" x14ac:dyDescent="0.7">
      <c r="B16" s="77">
        <v>11</v>
      </c>
      <c r="C16" s="78" t="s">
        <v>39</v>
      </c>
      <c r="D16" s="79" t="str">
        <f t="shared" si="0"/>
        <v>k</v>
      </c>
      <c r="E16" s="77" t="s">
        <v>14</v>
      </c>
      <c r="F16" s="80"/>
      <c r="G16" s="77" t="s">
        <v>15</v>
      </c>
      <c r="H16" s="80"/>
      <c r="I16" s="81" t="s">
        <v>28</v>
      </c>
      <c r="J16" s="80">
        <v>0</v>
      </c>
      <c r="K16" s="82" t="s">
        <v>1</v>
      </c>
      <c r="L16" s="83" t="str">
        <f t="shared" si="1"/>
        <v/>
      </c>
      <c r="N16" s="84"/>
    </row>
    <row r="17" spans="2:14" x14ac:dyDescent="0.7">
      <c r="B17" s="77">
        <v>12</v>
      </c>
      <c r="C17" s="78" t="s">
        <v>40</v>
      </c>
      <c r="D17" s="79" t="str">
        <f t="shared" si="0"/>
        <v>l</v>
      </c>
      <c r="E17" s="77" t="s">
        <v>14</v>
      </c>
      <c r="F17" s="80"/>
      <c r="G17" s="77" t="s">
        <v>15</v>
      </c>
      <c r="H17" s="80"/>
      <c r="I17" s="81" t="s">
        <v>28</v>
      </c>
      <c r="J17" s="80">
        <v>0</v>
      </c>
      <c r="K17" s="82" t="s">
        <v>1</v>
      </c>
      <c r="L17" s="83" t="str">
        <f t="shared" si="1"/>
        <v/>
      </c>
      <c r="N17" s="84"/>
    </row>
    <row r="18" spans="2:14" x14ac:dyDescent="0.7">
      <c r="B18" s="77">
        <v>13</v>
      </c>
      <c r="C18" s="78" t="s">
        <v>41</v>
      </c>
      <c r="D18" s="79" t="str">
        <f t="shared" si="0"/>
        <v>m</v>
      </c>
      <c r="E18" s="77" t="s">
        <v>14</v>
      </c>
      <c r="F18" s="80"/>
      <c r="G18" s="77" t="s">
        <v>15</v>
      </c>
      <c r="H18" s="80"/>
      <c r="I18" s="81" t="s">
        <v>28</v>
      </c>
      <c r="J18" s="80">
        <v>0</v>
      </c>
      <c r="K18" s="82" t="s">
        <v>1</v>
      </c>
      <c r="L18" s="83" t="str">
        <f t="shared" si="1"/>
        <v/>
      </c>
      <c r="N18" s="84"/>
    </row>
    <row r="19" spans="2:14" x14ac:dyDescent="0.7">
      <c r="B19" s="77">
        <v>14</v>
      </c>
      <c r="C19" s="78" t="s">
        <v>42</v>
      </c>
      <c r="D19" s="79" t="str">
        <f t="shared" si="0"/>
        <v>n</v>
      </c>
      <c r="E19" s="77" t="s">
        <v>14</v>
      </c>
      <c r="F19" s="80"/>
      <c r="G19" s="77" t="s">
        <v>15</v>
      </c>
      <c r="H19" s="80"/>
      <c r="I19" s="81" t="s">
        <v>28</v>
      </c>
      <c r="J19" s="80">
        <v>0</v>
      </c>
      <c r="K19" s="82" t="s">
        <v>1</v>
      </c>
      <c r="L19" s="83" t="str">
        <f t="shared" si="1"/>
        <v/>
      </c>
      <c r="N19" s="84"/>
    </row>
    <row r="20" spans="2:14" x14ac:dyDescent="0.7">
      <c r="B20" s="77">
        <v>15</v>
      </c>
      <c r="C20" s="78" t="s">
        <v>43</v>
      </c>
      <c r="D20" s="79" t="str">
        <f t="shared" si="0"/>
        <v>o</v>
      </c>
      <c r="E20" s="77" t="s">
        <v>14</v>
      </c>
      <c r="F20" s="80"/>
      <c r="G20" s="77" t="s">
        <v>15</v>
      </c>
      <c r="H20" s="80"/>
      <c r="I20" s="81" t="s">
        <v>28</v>
      </c>
      <c r="J20" s="80">
        <v>0</v>
      </c>
      <c r="K20" s="82" t="s">
        <v>1</v>
      </c>
      <c r="L20" s="83" t="str">
        <f t="shared" si="1"/>
        <v/>
      </c>
      <c r="N20" s="84"/>
    </row>
    <row r="21" spans="2:14" x14ac:dyDescent="0.7">
      <c r="B21" s="77">
        <v>16</v>
      </c>
      <c r="C21" s="78" t="s">
        <v>44</v>
      </c>
      <c r="D21" s="79" t="str">
        <f t="shared" si="0"/>
        <v>p</v>
      </c>
      <c r="E21" s="77" t="s">
        <v>14</v>
      </c>
      <c r="F21" s="80"/>
      <c r="G21" s="77" t="s">
        <v>15</v>
      </c>
      <c r="H21" s="80"/>
      <c r="I21" s="81" t="s">
        <v>28</v>
      </c>
      <c r="J21" s="80">
        <v>0</v>
      </c>
      <c r="K21" s="82" t="s">
        <v>1</v>
      </c>
      <c r="L21" s="83" t="str">
        <f t="shared" si="1"/>
        <v/>
      </c>
      <c r="N21" s="84"/>
    </row>
    <row r="22" spans="2:14" x14ac:dyDescent="0.7">
      <c r="B22" s="77">
        <v>17</v>
      </c>
      <c r="C22" s="78" t="s">
        <v>45</v>
      </c>
      <c r="D22" s="79" t="str">
        <f t="shared" si="0"/>
        <v>q</v>
      </c>
      <c r="E22" s="77" t="s">
        <v>14</v>
      </c>
      <c r="F22" s="80"/>
      <c r="G22" s="77" t="s">
        <v>15</v>
      </c>
      <c r="H22" s="80"/>
      <c r="I22" s="81" t="s">
        <v>28</v>
      </c>
      <c r="J22" s="80">
        <v>0</v>
      </c>
      <c r="K22" s="82" t="s">
        <v>1</v>
      </c>
      <c r="L22" s="83" t="str">
        <f t="shared" si="1"/>
        <v/>
      </c>
      <c r="N22" s="84"/>
    </row>
    <row r="23" spans="2:14" x14ac:dyDescent="0.7">
      <c r="B23" s="77">
        <v>18</v>
      </c>
      <c r="C23" s="78" t="s">
        <v>46</v>
      </c>
      <c r="D23" s="79" t="str">
        <f t="shared" si="0"/>
        <v>r</v>
      </c>
      <c r="E23" s="77" t="s">
        <v>14</v>
      </c>
      <c r="F23" s="85"/>
      <c r="G23" s="77" t="s">
        <v>15</v>
      </c>
      <c r="H23" s="85"/>
      <c r="I23" s="81" t="s">
        <v>28</v>
      </c>
      <c r="J23" s="85"/>
      <c r="K23" s="82" t="s">
        <v>1</v>
      </c>
      <c r="L23" s="78">
        <v>1</v>
      </c>
      <c r="N23" s="84"/>
    </row>
    <row r="24" spans="2:14" x14ac:dyDescent="0.7">
      <c r="B24" s="77">
        <v>19</v>
      </c>
      <c r="C24" s="78" t="s">
        <v>47</v>
      </c>
      <c r="D24" s="79" t="str">
        <f t="shared" si="0"/>
        <v>s</v>
      </c>
      <c r="E24" s="77" t="s">
        <v>14</v>
      </c>
      <c r="F24" s="85"/>
      <c r="G24" s="77" t="s">
        <v>15</v>
      </c>
      <c r="H24" s="85"/>
      <c r="I24" s="81" t="s">
        <v>28</v>
      </c>
      <c r="J24" s="85"/>
      <c r="K24" s="82" t="s">
        <v>1</v>
      </c>
      <c r="L24" s="78">
        <v>2</v>
      </c>
      <c r="N24" s="84"/>
    </row>
    <row r="25" spans="2:14" x14ac:dyDescent="0.7">
      <c r="B25" s="77">
        <v>20</v>
      </c>
      <c r="C25" s="78" t="s">
        <v>48</v>
      </c>
      <c r="D25" s="79" t="str">
        <f t="shared" si="0"/>
        <v>t</v>
      </c>
      <c r="E25" s="77" t="s">
        <v>14</v>
      </c>
      <c r="F25" s="85"/>
      <c r="G25" s="77" t="s">
        <v>15</v>
      </c>
      <c r="H25" s="85"/>
      <c r="I25" s="81" t="s">
        <v>28</v>
      </c>
      <c r="J25" s="85"/>
      <c r="K25" s="82" t="s">
        <v>1</v>
      </c>
      <c r="L25" s="78">
        <v>3</v>
      </c>
      <c r="N25" s="84"/>
    </row>
    <row r="26" spans="2:14" x14ac:dyDescent="0.7">
      <c r="B26" s="77">
        <v>21</v>
      </c>
      <c r="C26" s="78" t="s">
        <v>49</v>
      </c>
      <c r="D26" s="79" t="str">
        <f t="shared" si="0"/>
        <v>u</v>
      </c>
      <c r="E26" s="77" t="s">
        <v>14</v>
      </c>
      <c r="F26" s="85"/>
      <c r="G26" s="77" t="s">
        <v>15</v>
      </c>
      <c r="H26" s="85"/>
      <c r="I26" s="81" t="s">
        <v>28</v>
      </c>
      <c r="J26" s="85"/>
      <c r="K26" s="82" t="s">
        <v>1</v>
      </c>
      <c r="L26" s="78">
        <v>4</v>
      </c>
      <c r="N26" s="84"/>
    </row>
    <row r="27" spans="2:14" x14ac:dyDescent="0.7">
      <c r="B27" s="77">
        <v>22</v>
      </c>
      <c r="C27" s="78" t="s">
        <v>50</v>
      </c>
      <c r="D27" s="79" t="str">
        <f t="shared" si="0"/>
        <v>v</v>
      </c>
      <c r="E27" s="77" t="s">
        <v>14</v>
      </c>
      <c r="F27" s="85"/>
      <c r="G27" s="77" t="s">
        <v>15</v>
      </c>
      <c r="H27" s="85"/>
      <c r="I27" s="81" t="s">
        <v>28</v>
      </c>
      <c r="J27" s="85"/>
      <c r="K27" s="82" t="s">
        <v>1</v>
      </c>
      <c r="L27" s="78">
        <v>5</v>
      </c>
      <c r="N27" s="84"/>
    </row>
    <row r="28" spans="2:14" x14ac:dyDescent="0.7">
      <c r="B28" s="77">
        <v>23</v>
      </c>
      <c r="C28" s="78" t="s">
        <v>51</v>
      </c>
      <c r="D28" s="79" t="str">
        <f t="shared" si="0"/>
        <v>w</v>
      </c>
      <c r="E28" s="77" t="s">
        <v>14</v>
      </c>
      <c r="F28" s="85"/>
      <c r="G28" s="77" t="s">
        <v>15</v>
      </c>
      <c r="H28" s="85"/>
      <c r="I28" s="81" t="s">
        <v>28</v>
      </c>
      <c r="J28" s="85"/>
      <c r="K28" s="82" t="s">
        <v>1</v>
      </c>
      <c r="L28" s="78">
        <v>6</v>
      </c>
      <c r="N28" s="84"/>
    </row>
    <row r="29" spans="2:14" x14ac:dyDescent="0.7">
      <c r="B29" s="77">
        <v>24</v>
      </c>
      <c r="C29" s="78" t="s">
        <v>52</v>
      </c>
      <c r="D29" s="79" t="str">
        <f t="shared" si="0"/>
        <v>x</v>
      </c>
      <c r="E29" s="77" t="s">
        <v>14</v>
      </c>
      <c r="F29" s="85"/>
      <c r="G29" s="77" t="s">
        <v>15</v>
      </c>
      <c r="H29" s="85"/>
      <c r="I29" s="81" t="s">
        <v>28</v>
      </c>
      <c r="J29" s="85"/>
      <c r="K29" s="82" t="s">
        <v>1</v>
      </c>
      <c r="L29" s="78">
        <v>7</v>
      </c>
      <c r="N29" s="84"/>
    </row>
    <row r="30" spans="2:14" x14ac:dyDescent="0.7">
      <c r="B30" s="77">
        <v>25</v>
      </c>
      <c r="C30" s="78" t="s">
        <v>53</v>
      </c>
      <c r="D30" s="79" t="str">
        <f t="shared" si="0"/>
        <v>y</v>
      </c>
      <c r="E30" s="77" t="s">
        <v>14</v>
      </c>
      <c r="F30" s="85"/>
      <c r="G30" s="77" t="s">
        <v>15</v>
      </c>
      <c r="H30" s="85"/>
      <c r="I30" s="81" t="s">
        <v>28</v>
      </c>
      <c r="J30" s="85"/>
      <c r="K30" s="82" t="s">
        <v>1</v>
      </c>
      <c r="L30" s="78">
        <v>8</v>
      </c>
      <c r="N30" s="84"/>
    </row>
    <row r="31" spans="2:14" x14ac:dyDescent="0.7">
      <c r="B31" s="77">
        <v>26</v>
      </c>
      <c r="C31" s="78" t="s">
        <v>54</v>
      </c>
      <c r="D31" s="79" t="str">
        <f t="shared" si="0"/>
        <v>z</v>
      </c>
      <c r="E31" s="77" t="s">
        <v>14</v>
      </c>
      <c r="F31" s="85"/>
      <c r="G31" s="77" t="s">
        <v>15</v>
      </c>
      <c r="H31" s="85"/>
      <c r="I31" s="81" t="s">
        <v>28</v>
      </c>
      <c r="J31" s="85"/>
      <c r="K31" s="82" t="s">
        <v>1</v>
      </c>
      <c r="L31" s="78">
        <v>1</v>
      </c>
      <c r="N31" s="84"/>
    </row>
    <row r="32" spans="2:14" x14ac:dyDescent="0.7">
      <c r="B32" s="77">
        <v>27</v>
      </c>
      <c r="C32" s="78" t="s">
        <v>52</v>
      </c>
      <c r="D32" s="79" t="str">
        <f t="shared" si="0"/>
        <v>x</v>
      </c>
      <c r="E32" s="77" t="s">
        <v>14</v>
      </c>
      <c r="F32" s="85"/>
      <c r="G32" s="77" t="s">
        <v>15</v>
      </c>
      <c r="H32" s="85"/>
      <c r="I32" s="81" t="s">
        <v>28</v>
      </c>
      <c r="J32" s="85"/>
      <c r="K32" s="82" t="s">
        <v>1</v>
      </c>
      <c r="L32" s="78">
        <v>2</v>
      </c>
      <c r="N32" s="84"/>
    </row>
    <row r="33" spans="2:14" x14ac:dyDescent="0.7">
      <c r="B33" s="77">
        <v>28</v>
      </c>
      <c r="C33" s="78" t="s">
        <v>55</v>
      </c>
      <c r="D33" s="79" t="str">
        <f t="shared" si="0"/>
        <v>aa</v>
      </c>
      <c r="E33" s="77" t="s">
        <v>14</v>
      </c>
      <c r="F33" s="85"/>
      <c r="G33" s="77" t="s">
        <v>15</v>
      </c>
      <c r="H33" s="85"/>
      <c r="I33" s="81" t="s">
        <v>28</v>
      </c>
      <c r="J33" s="85"/>
      <c r="K33" s="82" t="s">
        <v>1</v>
      </c>
      <c r="L33" s="78">
        <v>3</v>
      </c>
      <c r="N33" s="84"/>
    </row>
    <row r="34" spans="2:14" x14ac:dyDescent="0.7">
      <c r="B34" s="77">
        <v>29</v>
      </c>
      <c r="C34" s="78" t="s">
        <v>56</v>
      </c>
      <c r="D34" s="79" t="str">
        <f t="shared" si="0"/>
        <v>ab</v>
      </c>
      <c r="E34" s="77" t="s">
        <v>14</v>
      </c>
      <c r="F34" s="85"/>
      <c r="G34" s="77" t="s">
        <v>15</v>
      </c>
      <c r="H34" s="85"/>
      <c r="I34" s="81" t="s">
        <v>28</v>
      </c>
      <c r="J34" s="85"/>
      <c r="K34" s="82" t="s">
        <v>1</v>
      </c>
      <c r="L34" s="78">
        <v>4</v>
      </c>
      <c r="N34" s="84"/>
    </row>
    <row r="35" spans="2:14" x14ac:dyDescent="0.7">
      <c r="B35" s="77">
        <v>30</v>
      </c>
      <c r="C35" s="78" t="s">
        <v>57</v>
      </c>
      <c r="D35" s="79" t="str">
        <f t="shared" si="0"/>
        <v>ac</v>
      </c>
      <c r="E35" s="77" t="s">
        <v>14</v>
      </c>
      <c r="F35" s="85"/>
      <c r="G35" s="77" t="s">
        <v>15</v>
      </c>
      <c r="H35" s="85"/>
      <c r="I35" s="81" t="s">
        <v>28</v>
      </c>
      <c r="J35" s="85"/>
      <c r="K35" s="82" t="s">
        <v>1</v>
      </c>
      <c r="L35" s="78">
        <v>5</v>
      </c>
      <c r="N35" s="84"/>
    </row>
    <row r="36" spans="2:14" x14ac:dyDescent="0.7">
      <c r="B36" s="77">
        <v>31</v>
      </c>
      <c r="C36" s="78" t="s">
        <v>58</v>
      </c>
      <c r="D36" s="79" t="str">
        <f t="shared" si="0"/>
        <v>ad</v>
      </c>
      <c r="E36" s="77" t="s">
        <v>14</v>
      </c>
      <c r="F36" s="85"/>
      <c r="G36" s="77" t="s">
        <v>15</v>
      </c>
      <c r="H36" s="85"/>
      <c r="I36" s="81" t="s">
        <v>28</v>
      </c>
      <c r="J36" s="85"/>
      <c r="K36" s="82" t="s">
        <v>1</v>
      </c>
      <c r="L36" s="78">
        <v>6</v>
      </c>
      <c r="N36" s="84"/>
    </row>
    <row r="37" spans="2:14" x14ac:dyDescent="0.7">
      <c r="B37" s="77">
        <v>32</v>
      </c>
      <c r="C37" s="78" t="s">
        <v>59</v>
      </c>
      <c r="D37" s="79" t="str">
        <f t="shared" si="0"/>
        <v>ae</v>
      </c>
      <c r="E37" s="77" t="s">
        <v>14</v>
      </c>
      <c r="F37" s="85"/>
      <c r="G37" s="77" t="s">
        <v>15</v>
      </c>
      <c r="H37" s="85"/>
      <c r="I37" s="81" t="s">
        <v>28</v>
      </c>
      <c r="J37" s="85"/>
      <c r="K37" s="82" t="s">
        <v>1</v>
      </c>
      <c r="L37" s="78">
        <v>7</v>
      </c>
      <c r="N37" s="84"/>
    </row>
    <row r="38" spans="2:14" x14ac:dyDescent="0.7">
      <c r="B38" s="77">
        <v>33</v>
      </c>
      <c r="C38" s="78" t="s">
        <v>60</v>
      </c>
      <c r="D38" s="79" t="str">
        <f t="shared" si="0"/>
        <v>af</v>
      </c>
      <c r="E38" s="77" t="s">
        <v>14</v>
      </c>
      <c r="F38" s="85"/>
      <c r="G38" s="77" t="s">
        <v>15</v>
      </c>
      <c r="H38" s="85"/>
      <c r="I38" s="81" t="s">
        <v>28</v>
      </c>
      <c r="J38" s="85"/>
      <c r="K38" s="82" t="s">
        <v>1</v>
      </c>
      <c r="L38" s="78">
        <v>8</v>
      </c>
      <c r="N38" s="84"/>
    </row>
    <row r="39" spans="2:14" x14ac:dyDescent="0.7">
      <c r="B39" s="77">
        <v>34</v>
      </c>
      <c r="C39" s="86" t="s">
        <v>78</v>
      </c>
      <c r="D39" s="79"/>
      <c r="E39" s="77" t="s">
        <v>14</v>
      </c>
      <c r="F39" s="80">
        <v>0.29166666666666669</v>
      </c>
      <c r="G39" s="77" t="s">
        <v>15</v>
      </c>
      <c r="H39" s="80">
        <v>0.39583333333333331</v>
      </c>
      <c r="I39" s="81" t="s">
        <v>28</v>
      </c>
      <c r="J39" s="80">
        <v>0</v>
      </c>
      <c r="K39" s="82" t="s">
        <v>1</v>
      </c>
      <c r="L39" s="83">
        <f t="shared" ref="L39:L40" si="2">IF(OR(F39="",H39=""),"",(H39+IF(F39&gt;H39,1,0)-F39-J39)*24)</f>
        <v>2.4999999999999991</v>
      </c>
      <c r="N39" s="84"/>
    </row>
    <row r="40" spans="2:14" x14ac:dyDescent="0.7">
      <c r="B40" s="77"/>
      <c r="C40" s="87" t="s">
        <v>27</v>
      </c>
      <c r="D40" s="79"/>
      <c r="E40" s="77" t="s">
        <v>14</v>
      </c>
      <c r="F40" s="80">
        <v>0.6875</v>
      </c>
      <c r="G40" s="77" t="s">
        <v>15</v>
      </c>
      <c r="H40" s="80">
        <v>0.83333333333333337</v>
      </c>
      <c r="I40" s="81" t="s">
        <v>28</v>
      </c>
      <c r="J40" s="80">
        <v>0</v>
      </c>
      <c r="K40" s="82" t="s">
        <v>1</v>
      </c>
      <c r="L40" s="83">
        <f t="shared" si="2"/>
        <v>3.5000000000000009</v>
      </c>
      <c r="N40" s="84"/>
    </row>
    <row r="41" spans="2:14" x14ac:dyDescent="0.7">
      <c r="B41" s="77"/>
      <c r="C41" s="88" t="s">
        <v>27</v>
      </c>
      <c r="D41" s="79" t="str">
        <f>C39</f>
        <v>ag</v>
      </c>
      <c r="E41" s="77" t="s">
        <v>14</v>
      </c>
      <c r="F41" s="80" t="s">
        <v>27</v>
      </c>
      <c r="G41" s="77" t="s">
        <v>15</v>
      </c>
      <c r="H41" s="80" t="s">
        <v>27</v>
      </c>
      <c r="I41" s="81" t="s">
        <v>28</v>
      </c>
      <c r="J41" s="80" t="s">
        <v>27</v>
      </c>
      <c r="K41" s="82" t="s">
        <v>1</v>
      </c>
      <c r="L41" s="83">
        <f>IF(OR(L39="",L40=""),"",L39+L40)</f>
        <v>6</v>
      </c>
      <c r="N41" s="84" t="s">
        <v>146</v>
      </c>
    </row>
    <row r="42" spans="2:14" x14ac:dyDescent="0.7">
      <c r="B42" s="77"/>
      <c r="C42" s="86" t="s">
        <v>147</v>
      </c>
      <c r="D42" s="79"/>
      <c r="E42" s="77" t="s">
        <v>14</v>
      </c>
      <c r="F42" s="80"/>
      <c r="G42" s="77" t="s">
        <v>15</v>
      </c>
      <c r="H42" s="80"/>
      <c r="I42" s="81" t="s">
        <v>28</v>
      </c>
      <c r="J42" s="80">
        <v>0</v>
      </c>
      <c r="K42" s="82" t="s">
        <v>1</v>
      </c>
      <c r="L42" s="83" t="str">
        <f t="shared" ref="L42:L43" si="3">IF(OR(F42="",H42=""),"",(H42+IF(F42&gt;H42,1,0)-F42-J42)*24)</f>
        <v/>
      </c>
      <c r="N42" s="84"/>
    </row>
    <row r="43" spans="2:14" x14ac:dyDescent="0.7">
      <c r="B43" s="77">
        <v>35</v>
      </c>
      <c r="C43" s="87" t="s">
        <v>27</v>
      </c>
      <c r="D43" s="79"/>
      <c r="E43" s="77" t="s">
        <v>14</v>
      </c>
      <c r="F43" s="80"/>
      <c r="G43" s="77" t="s">
        <v>15</v>
      </c>
      <c r="H43" s="80"/>
      <c r="I43" s="81" t="s">
        <v>28</v>
      </c>
      <c r="J43" s="80">
        <v>0</v>
      </c>
      <c r="K43" s="82" t="s">
        <v>1</v>
      </c>
      <c r="L43" s="83" t="str">
        <f t="shared" si="3"/>
        <v/>
      </c>
      <c r="N43" s="84"/>
    </row>
    <row r="44" spans="2:14" x14ac:dyDescent="0.7">
      <c r="B44" s="77"/>
      <c r="C44" s="88" t="s">
        <v>27</v>
      </c>
      <c r="D44" s="79" t="str">
        <f>C42</f>
        <v>ah</v>
      </c>
      <c r="E44" s="77" t="s">
        <v>14</v>
      </c>
      <c r="F44" s="80" t="s">
        <v>27</v>
      </c>
      <c r="G44" s="77" t="s">
        <v>15</v>
      </c>
      <c r="H44" s="80" t="s">
        <v>27</v>
      </c>
      <c r="I44" s="81" t="s">
        <v>28</v>
      </c>
      <c r="J44" s="80" t="s">
        <v>27</v>
      </c>
      <c r="K44" s="82" t="s">
        <v>1</v>
      </c>
      <c r="L44" s="83" t="str">
        <f>IF(OR(L42="",L43=""),"",L42+L43)</f>
        <v/>
      </c>
      <c r="N44" s="84" t="s">
        <v>148</v>
      </c>
    </row>
    <row r="45" spans="2:14" x14ac:dyDescent="0.7">
      <c r="B45" s="77"/>
      <c r="C45" s="86" t="s">
        <v>149</v>
      </c>
      <c r="D45" s="79"/>
      <c r="E45" s="77" t="s">
        <v>14</v>
      </c>
      <c r="F45" s="80"/>
      <c r="G45" s="77" t="s">
        <v>15</v>
      </c>
      <c r="H45" s="80"/>
      <c r="I45" s="81" t="s">
        <v>28</v>
      </c>
      <c r="J45" s="80">
        <v>0</v>
      </c>
      <c r="K45" s="82" t="s">
        <v>1</v>
      </c>
      <c r="L45" s="83" t="str">
        <f t="shared" ref="L45:L46" si="4">IF(OR(F45="",H45=""),"",(H45+IF(F45&gt;H45,1,0)-F45-J45)*24)</f>
        <v/>
      </c>
      <c r="N45" s="84"/>
    </row>
    <row r="46" spans="2:14" x14ac:dyDescent="0.7">
      <c r="B46" s="77">
        <v>36</v>
      </c>
      <c r="C46" s="87" t="s">
        <v>27</v>
      </c>
      <c r="D46" s="79"/>
      <c r="E46" s="77" t="s">
        <v>14</v>
      </c>
      <c r="F46" s="80"/>
      <c r="G46" s="77" t="s">
        <v>15</v>
      </c>
      <c r="H46" s="80"/>
      <c r="I46" s="81" t="s">
        <v>28</v>
      </c>
      <c r="J46" s="80">
        <v>0</v>
      </c>
      <c r="K46" s="82" t="s">
        <v>1</v>
      </c>
      <c r="L46" s="83" t="str">
        <f t="shared" si="4"/>
        <v/>
      </c>
      <c r="N46" s="84"/>
    </row>
    <row r="47" spans="2:14" x14ac:dyDescent="0.7">
      <c r="B47" s="77"/>
      <c r="C47" s="88" t="s">
        <v>27</v>
      </c>
      <c r="D47" s="79" t="str">
        <f>C45</f>
        <v>ai</v>
      </c>
      <c r="E47" s="77" t="s">
        <v>14</v>
      </c>
      <c r="F47" s="80" t="s">
        <v>27</v>
      </c>
      <c r="G47" s="77" t="s">
        <v>15</v>
      </c>
      <c r="H47" s="80" t="s">
        <v>27</v>
      </c>
      <c r="I47" s="81" t="s">
        <v>28</v>
      </c>
      <c r="J47" s="80" t="s">
        <v>27</v>
      </c>
      <c r="K47" s="82" t="s">
        <v>1</v>
      </c>
      <c r="L47" s="83" t="str">
        <f>IF(OR(L45="",L46=""),"",L45+L46)</f>
        <v/>
      </c>
      <c r="N47" s="84" t="s">
        <v>148</v>
      </c>
    </row>
    <row r="49" spans="3:14" x14ac:dyDescent="0.7">
      <c r="C49" s="287" t="s">
        <v>150</v>
      </c>
      <c r="D49" s="287"/>
      <c r="E49" s="287"/>
      <c r="F49" s="287"/>
      <c r="G49" s="287"/>
      <c r="H49" s="287"/>
      <c r="I49" s="287"/>
      <c r="J49" s="287"/>
      <c r="K49" s="287"/>
      <c r="L49" s="287"/>
      <c r="M49" s="287"/>
      <c r="N49" s="287"/>
    </row>
    <row r="50" spans="3:14" x14ac:dyDescent="0.7">
      <c r="C50" s="287" t="s">
        <v>151</v>
      </c>
      <c r="D50" s="287"/>
      <c r="E50" s="287"/>
      <c r="F50" s="287"/>
      <c r="G50" s="287"/>
      <c r="H50" s="287"/>
      <c r="I50" s="287"/>
      <c r="J50" s="287"/>
      <c r="K50" s="287"/>
      <c r="L50" s="287"/>
      <c r="M50" s="287"/>
      <c r="N50" s="287"/>
    </row>
    <row r="51" spans="3:14" x14ac:dyDescent="0.7">
      <c r="C51" s="73" t="s">
        <v>152</v>
      </c>
      <c r="D51" s="73"/>
    </row>
    <row r="52" spans="3:14" x14ac:dyDescent="0.7">
      <c r="C52" s="73" t="s">
        <v>153</v>
      </c>
      <c r="D52" s="73"/>
    </row>
  </sheetData>
  <sheetProtection insertRows="0" deleteRows="0"/>
  <mergeCells count="4">
    <mergeCell ref="F4:L4"/>
    <mergeCell ref="N4:N5"/>
    <mergeCell ref="C49:N49"/>
    <mergeCell ref="C50:N50"/>
  </mergeCells>
  <phoneticPr fontId="2"/>
  <printOptions horizontalCentered="1"/>
  <pageMargins left="0.70866141732283472" right="0.70866141732283472" top="0.55118110236220474" bottom="0.35433070866141736" header="0.31496062992125984" footer="0.31496062992125984"/>
  <pageSetup paperSize="9" scale="5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94"/>
  <sheetViews>
    <sheetView zoomScaleNormal="100" workbookViewId="0">
      <selection activeCell="B48" sqref="B48"/>
    </sheetView>
  </sheetViews>
  <sheetFormatPr defaultColWidth="9" defaultRowHeight="17.649999999999999" x14ac:dyDescent="0.7"/>
  <cols>
    <col min="1" max="1" width="1.375" style="15" customWidth="1"/>
    <col min="2" max="3" width="9" style="15"/>
    <col min="4" max="4" width="40.625" style="15" customWidth="1"/>
    <col min="5" max="16384" width="9" style="15"/>
  </cols>
  <sheetData>
    <row r="1" spans="2:11" x14ac:dyDescent="0.7">
      <c r="B1" s="15" t="s">
        <v>81</v>
      </c>
      <c r="D1" s="39"/>
      <c r="E1" s="39"/>
      <c r="F1" s="39"/>
    </row>
    <row r="2" spans="2:11" s="41" customFormat="1" ht="20.25" customHeight="1" x14ac:dyDescent="0.7">
      <c r="B2" s="40" t="s">
        <v>183</v>
      </c>
      <c r="C2" s="40"/>
      <c r="D2" s="39"/>
      <c r="E2" s="39"/>
      <c r="F2" s="39"/>
    </row>
    <row r="3" spans="2:11" s="41" customFormat="1" ht="20.25" customHeight="1" x14ac:dyDescent="0.7">
      <c r="B3" s="40"/>
      <c r="C3" s="40"/>
      <c r="D3" s="39"/>
      <c r="E3" s="39"/>
      <c r="F3" s="39"/>
    </row>
    <row r="4" spans="2:11" s="46" customFormat="1" ht="20.25" customHeight="1" x14ac:dyDescent="0.7">
      <c r="B4" s="67"/>
      <c r="C4" s="39" t="s">
        <v>137</v>
      </c>
      <c r="D4" s="39"/>
      <c r="F4" s="288" t="s">
        <v>138</v>
      </c>
      <c r="G4" s="288"/>
      <c r="H4" s="288"/>
      <c r="I4" s="288"/>
      <c r="J4" s="288"/>
      <c r="K4" s="288"/>
    </row>
    <row r="5" spans="2:11" s="46" customFormat="1" ht="20.25" customHeight="1" x14ac:dyDescent="0.7">
      <c r="B5" s="68"/>
      <c r="C5" s="39" t="s">
        <v>139</v>
      </c>
      <c r="D5" s="39"/>
      <c r="F5" s="288"/>
      <c r="G5" s="288"/>
      <c r="H5" s="288"/>
      <c r="I5" s="288"/>
      <c r="J5" s="288"/>
      <c r="K5" s="288"/>
    </row>
    <row r="6" spans="2:11" s="41" customFormat="1" ht="20.25" customHeight="1" x14ac:dyDescent="0.7">
      <c r="B6" s="43" t="s">
        <v>132</v>
      </c>
      <c r="C6" s="39"/>
      <c r="D6" s="39"/>
      <c r="E6" s="42"/>
      <c r="F6" s="44"/>
    </row>
    <row r="7" spans="2:11" s="41" customFormat="1" ht="20.25" customHeight="1" x14ac:dyDescent="0.7">
      <c r="B7" s="40"/>
      <c r="C7" s="40"/>
      <c r="D7" s="39"/>
      <c r="E7" s="42"/>
      <c r="F7" s="44"/>
    </row>
    <row r="8" spans="2:11" s="41" customFormat="1" ht="20.25" customHeight="1" x14ac:dyDescent="0.7">
      <c r="B8" s="39" t="s">
        <v>188</v>
      </c>
      <c r="C8" s="40"/>
      <c r="D8" s="39"/>
    </row>
    <row r="9" spans="2:11" s="41" customFormat="1" ht="20.25" customHeight="1" x14ac:dyDescent="0.7">
      <c r="B9" s="39"/>
      <c r="C9" s="40"/>
      <c r="D9" s="39"/>
    </row>
    <row r="10" spans="2:11" s="41" customFormat="1" ht="20.25" customHeight="1" x14ac:dyDescent="0.7">
      <c r="B10" s="39" t="s">
        <v>196</v>
      </c>
      <c r="C10" s="40"/>
      <c r="D10" s="39"/>
    </row>
    <row r="11" spans="2:11" s="41" customFormat="1" ht="20.25" customHeight="1" x14ac:dyDescent="0.7">
      <c r="B11" s="39"/>
      <c r="C11" s="40"/>
      <c r="D11" s="39"/>
    </row>
    <row r="12" spans="2:11" s="41" customFormat="1" ht="17.25" customHeight="1" x14ac:dyDescent="0.7">
      <c r="B12" s="39" t="s">
        <v>197</v>
      </c>
      <c r="C12" s="39"/>
      <c r="D12" s="39"/>
    </row>
    <row r="13" spans="2:11" s="41" customFormat="1" ht="17.25" customHeight="1" x14ac:dyDescent="0.7">
      <c r="B13" s="39" t="s">
        <v>184</v>
      </c>
      <c r="C13" s="39"/>
      <c r="D13" s="39"/>
    </row>
    <row r="14" spans="2:11" s="41" customFormat="1" ht="17.25" customHeight="1" x14ac:dyDescent="0.7">
      <c r="B14" s="39"/>
      <c r="C14" s="39"/>
      <c r="D14" s="39"/>
    </row>
    <row r="15" spans="2:11" s="41" customFormat="1" ht="17.25" customHeight="1" x14ac:dyDescent="0.7">
      <c r="B15" s="39"/>
      <c r="C15" s="17" t="s">
        <v>18</v>
      </c>
      <c r="D15" s="17" t="s">
        <v>2</v>
      </c>
    </row>
    <row r="16" spans="2:11" s="41" customFormat="1" ht="17.25" customHeight="1" x14ac:dyDescent="0.7">
      <c r="B16" s="39"/>
      <c r="C16" s="17">
        <v>1</v>
      </c>
      <c r="D16" s="45" t="s">
        <v>61</v>
      </c>
    </row>
    <row r="17" spans="2:25" s="41" customFormat="1" ht="17.25" customHeight="1" x14ac:dyDescent="0.7">
      <c r="B17" s="39"/>
      <c r="C17" s="17">
        <v>2</v>
      </c>
      <c r="D17" s="45" t="s">
        <v>89</v>
      </c>
    </row>
    <row r="18" spans="2:25" s="41" customFormat="1" ht="17.25" customHeight="1" x14ac:dyDescent="0.7">
      <c r="B18" s="39"/>
      <c r="C18" s="17">
        <v>3</v>
      </c>
      <c r="D18" s="45" t="s">
        <v>90</v>
      </c>
    </row>
    <row r="19" spans="2:25" s="41" customFormat="1" ht="17.25" customHeight="1" x14ac:dyDescent="0.7">
      <c r="B19" s="39"/>
      <c r="C19" s="17">
        <v>4</v>
      </c>
      <c r="D19" s="45" t="s">
        <v>91</v>
      </c>
    </row>
    <row r="20" spans="2:25" s="41" customFormat="1" ht="17.25" customHeight="1" x14ac:dyDescent="0.7">
      <c r="B20" s="39"/>
      <c r="C20" s="17">
        <v>5</v>
      </c>
      <c r="D20" s="45" t="s">
        <v>92</v>
      </c>
    </row>
    <row r="21" spans="2:25" s="41" customFormat="1" ht="17.25" customHeight="1" x14ac:dyDescent="0.7">
      <c r="B21" s="39"/>
      <c r="C21" s="17">
        <v>6</v>
      </c>
      <c r="D21" s="45" t="s">
        <v>174</v>
      </c>
    </row>
    <row r="22" spans="2:25" s="41" customFormat="1" ht="17.25" customHeight="1" x14ac:dyDescent="0.7">
      <c r="B22" s="39"/>
      <c r="C22" s="42"/>
      <c r="D22" s="44"/>
    </row>
    <row r="23" spans="2:25" s="41" customFormat="1" ht="17.25" customHeight="1" x14ac:dyDescent="0.7">
      <c r="B23" s="39" t="s">
        <v>199</v>
      </c>
      <c r="C23" s="39"/>
      <c r="D23" s="39"/>
      <c r="E23" s="46"/>
      <c r="F23" s="46"/>
    </row>
    <row r="24" spans="2:25" s="41" customFormat="1" ht="17.25" customHeight="1" x14ac:dyDescent="0.7">
      <c r="B24" s="39" t="s">
        <v>82</v>
      </c>
      <c r="C24" s="39"/>
      <c r="D24" s="39"/>
      <c r="E24" s="46"/>
      <c r="F24" s="46"/>
    </row>
    <row r="25" spans="2:25" s="41" customFormat="1" ht="17.25" customHeight="1" x14ac:dyDescent="0.7">
      <c r="B25" s="39"/>
      <c r="C25" s="39"/>
      <c r="D25" s="39"/>
      <c r="E25" s="46"/>
      <c r="F25" s="46"/>
      <c r="G25" s="47"/>
      <c r="H25" s="47"/>
      <c r="J25" s="47"/>
      <c r="K25" s="47"/>
      <c r="L25" s="47"/>
      <c r="M25" s="47"/>
      <c r="N25" s="47"/>
      <c r="O25" s="47"/>
      <c r="R25" s="47"/>
      <c r="S25" s="47"/>
      <c r="T25" s="47"/>
      <c r="W25" s="47"/>
      <c r="X25" s="47"/>
      <c r="Y25" s="47"/>
    </row>
    <row r="26" spans="2:25" s="41" customFormat="1" ht="17.25" customHeight="1" x14ac:dyDescent="0.7">
      <c r="B26" s="39"/>
      <c r="C26" s="17" t="s">
        <v>3</v>
      </c>
      <c r="D26" s="17" t="s">
        <v>4</v>
      </c>
      <c r="E26" s="46"/>
      <c r="F26" s="46"/>
      <c r="G26" s="47"/>
      <c r="H26" s="47"/>
      <c r="J26" s="47"/>
      <c r="K26" s="47"/>
      <c r="L26" s="47"/>
      <c r="M26" s="47"/>
      <c r="N26" s="47"/>
      <c r="O26" s="47"/>
      <c r="R26" s="47"/>
      <c r="S26" s="47"/>
      <c r="T26" s="47"/>
      <c r="W26" s="47"/>
      <c r="X26" s="47"/>
      <c r="Y26" s="47"/>
    </row>
    <row r="27" spans="2:25" s="41" customFormat="1" ht="17.25" customHeight="1" x14ac:dyDescent="0.7">
      <c r="B27" s="39"/>
      <c r="C27" s="17" t="s">
        <v>5</v>
      </c>
      <c r="D27" s="45" t="s">
        <v>83</v>
      </c>
      <c r="E27" s="46"/>
      <c r="F27" s="46"/>
      <c r="G27" s="47"/>
      <c r="H27" s="47"/>
      <c r="J27" s="47"/>
      <c r="K27" s="47"/>
      <c r="L27" s="47"/>
      <c r="M27" s="47"/>
      <c r="N27" s="47"/>
      <c r="O27" s="47"/>
      <c r="R27" s="47"/>
      <c r="S27" s="47"/>
      <c r="T27" s="47"/>
      <c r="W27" s="47"/>
      <c r="X27" s="47"/>
      <c r="Y27" s="47"/>
    </row>
    <row r="28" spans="2:25" s="41" customFormat="1" ht="17.25" customHeight="1" x14ac:dyDescent="0.7">
      <c r="B28" s="39"/>
      <c r="C28" s="17" t="s">
        <v>6</v>
      </c>
      <c r="D28" s="45" t="s">
        <v>84</v>
      </c>
      <c r="E28" s="46"/>
      <c r="F28" s="46"/>
      <c r="G28" s="47"/>
      <c r="H28" s="47"/>
      <c r="J28" s="47"/>
      <c r="K28" s="47"/>
      <c r="L28" s="47"/>
      <c r="M28" s="47"/>
      <c r="N28" s="47"/>
      <c r="O28" s="47"/>
      <c r="R28" s="47"/>
      <c r="S28" s="47"/>
      <c r="T28" s="47"/>
      <c r="W28" s="47"/>
      <c r="X28" s="47"/>
      <c r="Y28" s="47"/>
    </row>
    <row r="29" spans="2:25" s="41" customFormat="1" ht="17.25" customHeight="1" x14ac:dyDescent="0.7">
      <c r="B29" s="39"/>
      <c r="C29" s="17" t="s">
        <v>7</v>
      </c>
      <c r="D29" s="45" t="s">
        <v>85</v>
      </c>
      <c r="E29" s="46"/>
      <c r="F29" s="46"/>
      <c r="G29" s="47"/>
      <c r="H29" s="47"/>
      <c r="J29" s="47"/>
      <c r="K29" s="47"/>
      <c r="L29" s="47"/>
      <c r="M29" s="47"/>
      <c r="N29" s="47"/>
      <c r="O29" s="47"/>
      <c r="R29" s="47"/>
      <c r="S29" s="47"/>
      <c r="T29" s="47"/>
      <c r="W29" s="47"/>
      <c r="X29" s="47"/>
      <c r="Y29" s="47"/>
    </row>
    <row r="30" spans="2:25" s="41" customFormat="1" ht="17.25" customHeight="1" x14ac:dyDescent="0.7">
      <c r="B30" s="39"/>
      <c r="C30" s="17" t="s">
        <v>8</v>
      </c>
      <c r="D30" s="45" t="s">
        <v>133</v>
      </c>
      <c r="E30" s="46"/>
      <c r="F30" s="46"/>
      <c r="G30" s="47"/>
      <c r="H30" s="47"/>
      <c r="J30" s="47"/>
      <c r="K30" s="47"/>
      <c r="L30" s="47"/>
      <c r="M30" s="47"/>
      <c r="N30" s="47"/>
      <c r="O30" s="47"/>
      <c r="R30" s="47"/>
      <c r="S30" s="47"/>
      <c r="T30" s="47"/>
      <c r="W30" s="47"/>
      <c r="X30" s="47"/>
      <c r="Y30" s="47"/>
    </row>
    <row r="31" spans="2:25" s="41" customFormat="1" ht="17.25" customHeight="1" x14ac:dyDescent="0.7">
      <c r="B31" s="39"/>
      <c r="C31" s="39"/>
      <c r="D31" s="39"/>
      <c r="E31" s="46"/>
      <c r="F31" s="46"/>
      <c r="G31" s="47"/>
      <c r="H31" s="47"/>
      <c r="J31" s="47"/>
      <c r="K31" s="47"/>
      <c r="L31" s="47"/>
      <c r="M31" s="47"/>
      <c r="N31" s="47"/>
      <c r="O31" s="47"/>
      <c r="R31" s="47"/>
      <c r="S31" s="47"/>
      <c r="T31" s="47"/>
      <c r="W31" s="47"/>
      <c r="X31" s="47"/>
      <c r="Y31" s="47"/>
    </row>
    <row r="32" spans="2:25" s="41" customFormat="1" ht="17.25" customHeight="1" x14ac:dyDescent="0.7">
      <c r="B32" s="39"/>
      <c r="C32" s="48" t="s">
        <v>9</v>
      </c>
      <c r="D32" s="39"/>
      <c r="E32" s="46"/>
      <c r="F32" s="46"/>
      <c r="G32" s="47"/>
      <c r="H32" s="47"/>
      <c r="J32" s="47"/>
      <c r="K32" s="47"/>
      <c r="L32" s="47"/>
      <c r="M32" s="47"/>
      <c r="N32" s="47"/>
      <c r="O32" s="47"/>
      <c r="R32" s="47"/>
      <c r="S32" s="47"/>
      <c r="T32" s="47"/>
      <c r="W32" s="47"/>
      <c r="X32" s="47"/>
      <c r="Y32" s="47"/>
    </row>
    <row r="33" spans="2:54" s="41" customFormat="1" ht="17.25" customHeight="1" x14ac:dyDescent="0.7">
      <c r="B33" s="46"/>
      <c r="C33" s="39" t="s">
        <v>86</v>
      </c>
      <c r="D33" s="46"/>
      <c r="E33" s="46"/>
      <c r="F33" s="48"/>
      <c r="G33" s="47"/>
      <c r="H33" s="47"/>
      <c r="J33" s="47"/>
      <c r="K33" s="47"/>
      <c r="L33" s="47"/>
      <c r="M33" s="47"/>
      <c r="N33" s="47"/>
      <c r="O33" s="47"/>
      <c r="R33" s="47"/>
      <c r="S33" s="47"/>
      <c r="T33" s="47"/>
      <c r="W33" s="47"/>
      <c r="X33" s="47"/>
      <c r="Y33" s="47"/>
    </row>
    <row r="34" spans="2:54" s="41" customFormat="1" ht="17.25" customHeight="1" x14ac:dyDescent="0.7">
      <c r="B34" s="46"/>
      <c r="C34" s="39" t="s">
        <v>134</v>
      </c>
      <c r="D34" s="46"/>
      <c r="E34" s="46"/>
      <c r="F34" s="39"/>
      <c r="G34" s="47"/>
      <c r="H34" s="47"/>
      <c r="J34" s="47"/>
      <c r="K34" s="47"/>
      <c r="L34" s="47"/>
      <c r="M34" s="47"/>
      <c r="N34" s="47"/>
      <c r="O34" s="47"/>
      <c r="R34" s="47"/>
      <c r="S34" s="47"/>
      <c r="T34" s="47"/>
      <c r="W34" s="47"/>
      <c r="X34" s="47"/>
      <c r="Y34" s="47"/>
    </row>
    <row r="35" spans="2:54" s="41" customFormat="1" ht="17.25" customHeight="1" x14ac:dyDescent="0.7">
      <c r="B35" s="39"/>
      <c r="C35" s="39"/>
      <c r="D35" s="39"/>
      <c r="E35" s="48"/>
      <c r="F35" s="47"/>
      <c r="G35" s="47"/>
      <c r="H35" s="47"/>
      <c r="J35" s="47"/>
      <c r="K35" s="47"/>
      <c r="L35" s="47"/>
      <c r="M35" s="47"/>
      <c r="N35" s="47"/>
      <c r="O35" s="47"/>
      <c r="R35" s="47"/>
      <c r="S35" s="47"/>
      <c r="T35" s="47"/>
      <c r="W35" s="47"/>
      <c r="X35" s="47"/>
      <c r="Y35" s="47"/>
    </row>
    <row r="36" spans="2:54" s="41" customFormat="1" ht="17.25" customHeight="1" x14ac:dyDescent="0.7">
      <c r="B36" s="39" t="s">
        <v>211</v>
      </c>
      <c r="C36" s="39"/>
    </row>
    <row r="37" spans="2:54" s="41" customFormat="1" ht="17.25" customHeight="1" x14ac:dyDescent="0.7">
      <c r="B37" s="39"/>
      <c r="C37" s="39"/>
    </row>
    <row r="38" spans="2:54" s="41" customFormat="1" ht="17.25" customHeight="1" x14ac:dyDescent="0.7">
      <c r="B38" s="39" t="s">
        <v>212</v>
      </c>
      <c r="C38" s="39"/>
    </row>
    <row r="39" spans="2:54" s="41" customFormat="1" ht="17.25" customHeight="1" x14ac:dyDescent="0.7">
      <c r="B39" s="39" t="s">
        <v>87</v>
      </c>
      <c r="C39" s="39"/>
    </row>
    <row r="40" spans="2:54" s="41" customFormat="1" ht="17.25" customHeight="1" x14ac:dyDescent="0.7">
      <c r="B40" s="39"/>
      <c r="C40" s="39"/>
    </row>
    <row r="41" spans="2:54" s="41" customFormat="1" ht="17.25" customHeight="1" x14ac:dyDescent="0.7">
      <c r="B41" s="39" t="s">
        <v>213</v>
      </c>
      <c r="C41" s="39"/>
      <c r="D41" s="39"/>
    </row>
    <row r="42" spans="2:54" s="41" customFormat="1" ht="17.25" customHeight="1" x14ac:dyDescent="0.7">
      <c r="B42" s="39"/>
      <c r="C42" s="39"/>
      <c r="D42" s="39"/>
    </row>
    <row r="43" spans="2:54" s="41" customFormat="1" ht="17.25" customHeight="1" x14ac:dyDescent="0.7">
      <c r="B43" s="46" t="s">
        <v>214</v>
      </c>
      <c r="C43" s="46"/>
      <c r="D43" s="39"/>
    </row>
    <row r="44" spans="2:54" s="41" customFormat="1" ht="17.25" customHeight="1" x14ac:dyDescent="0.7">
      <c r="B44" s="46" t="s">
        <v>215</v>
      </c>
      <c r="C44" s="46"/>
      <c r="D44" s="39"/>
    </row>
    <row r="45" spans="2:54" s="41" customFormat="1" ht="17.25" customHeight="1" x14ac:dyDescent="0.7">
      <c r="B45" s="46" t="s">
        <v>216</v>
      </c>
    </row>
    <row r="46" spans="2:54" s="41" customFormat="1" ht="17.25" customHeight="1" x14ac:dyDescent="0.7">
      <c r="B46" s="46"/>
    </row>
    <row r="47" spans="2:54" s="41" customFormat="1" ht="17.25" customHeight="1" x14ac:dyDescent="0.7">
      <c r="B47" s="46" t="s">
        <v>217</v>
      </c>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row>
    <row r="48" spans="2:54" s="41" customFormat="1" ht="17.25" customHeight="1" x14ac:dyDescent="0.7">
      <c r="B48" s="161" t="s">
        <v>160</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row>
    <row r="49" spans="2:2" ht="18.75" customHeight="1" x14ac:dyDescent="0.7">
      <c r="B49" s="162" t="s">
        <v>161</v>
      </c>
    </row>
    <row r="50" spans="2:2" ht="18.75" customHeight="1" x14ac:dyDescent="0.7">
      <c r="B50" s="161" t="s">
        <v>162</v>
      </c>
    </row>
    <row r="51" spans="2:2" ht="18.75" customHeight="1" x14ac:dyDescent="0.7">
      <c r="B51" s="162" t="s">
        <v>163</v>
      </c>
    </row>
    <row r="52" spans="2:2" ht="18.75" customHeight="1" x14ac:dyDescent="0.7">
      <c r="B52" s="161" t="s">
        <v>185</v>
      </c>
    </row>
    <row r="53" spans="2:2" ht="18.75" customHeight="1" x14ac:dyDescent="0.7">
      <c r="B53" s="161" t="s">
        <v>186</v>
      </c>
    </row>
    <row r="54" spans="2:2" ht="18.75" customHeight="1" x14ac:dyDescent="0.7">
      <c r="B54" s="161" t="s">
        <v>201</v>
      </c>
    </row>
    <row r="55" spans="2:2" ht="18.75" customHeight="1" x14ac:dyDescent="0.7"/>
    <row r="56" spans="2:2" ht="18.75" customHeight="1" x14ac:dyDescent="0.7"/>
    <row r="57" spans="2:2" ht="18.75" customHeight="1" x14ac:dyDescent="0.7"/>
    <row r="58" spans="2:2" ht="18.75" customHeight="1" x14ac:dyDescent="0.7"/>
    <row r="59" spans="2:2" ht="18.75" customHeight="1" x14ac:dyDescent="0.7"/>
    <row r="60" spans="2:2" ht="18.75" customHeight="1" x14ac:dyDescent="0.7"/>
    <row r="61" spans="2:2" ht="18.75" customHeight="1" x14ac:dyDescent="0.7"/>
    <row r="62" spans="2:2" ht="18.75" customHeight="1" x14ac:dyDescent="0.7"/>
    <row r="63" spans="2:2" ht="18.75" customHeight="1" x14ac:dyDescent="0.7"/>
    <row r="64" spans="2:2" ht="18.75" customHeight="1" x14ac:dyDescent="0.7"/>
    <row r="65" ht="18.75" customHeight="1" x14ac:dyDescent="0.7"/>
    <row r="66" ht="18.75" customHeight="1" x14ac:dyDescent="0.7"/>
    <row r="67" ht="18.75" customHeight="1" x14ac:dyDescent="0.7"/>
    <row r="68" ht="18.75" customHeight="1" x14ac:dyDescent="0.7"/>
    <row r="69" ht="18.75" customHeight="1" x14ac:dyDescent="0.7"/>
    <row r="70" ht="18.75" customHeight="1" x14ac:dyDescent="0.7"/>
    <row r="71" ht="18.75" customHeight="1" x14ac:dyDescent="0.7"/>
    <row r="72" ht="18.75" customHeight="1" x14ac:dyDescent="0.7"/>
    <row r="73" ht="18.75" customHeight="1" x14ac:dyDescent="0.7"/>
    <row r="74" ht="18.75" customHeight="1" x14ac:dyDescent="0.7"/>
    <row r="75" ht="18.75" customHeight="1" x14ac:dyDescent="0.7"/>
    <row r="76" ht="18.75" customHeight="1" x14ac:dyDescent="0.7"/>
    <row r="77" ht="18.75" customHeight="1" x14ac:dyDescent="0.7"/>
    <row r="78" ht="18.75" customHeight="1" x14ac:dyDescent="0.7"/>
    <row r="79" ht="18.75" customHeight="1" x14ac:dyDescent="0.7"/>
    <row r="80"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7.649999999999999" x14ac:dyDescent="0.7"/>
  <cols>
    <col min="1" max="1" width="1.875" style="15" customWidth="1"/>
    <col min="2" max="2" width="11.5" style="15" customWidth="1"/>
    <col min="3" max="12" width="40.625" style="15" customWidth="1"/>
    <col min="13" max="16384" width="9" style="15"/>
  </cols>
  <sheetData>
    <row r="1" spans="2:4" x14ac:dyDescent="0.7">
      <c r="B1" s="16" t="s">
        <v>74</v>
      </c>
      <c r="C1" s="16"/>
      <c r="D1" s="16"/>
    </row>
    <row r="2" spans="2:4" x14ac:dyDescent="0.7">
      <c r="B2" s="16"/>
      <c r="C2" s="16"/>
      <c r="D2" s="16"/>
    </row>
    <row r="3" spans="2:4" x14ac:dyDescent="0.7">
      <c r="B3" s="17" t="s">
        <v>75</v>
      </c>
      <c r="C3" s="17" t="s">
        <v>76</v>
      </c>
      <c r="D3" s="16"/>
    </row>
    <row r="4" spans="2:4" x14ac:dyDescent="0.7">
      <c r="B4" s="64">
        <v>1</v>
      </c>
      <c r="C4" s="65" t="s">
        <v>166</v>
      </c>
      <c r="D4" s="16"/>
    </row>
    <row r="5" spans="2:4" x14ac:dyDescent="0.7">
      <c r="B5" s="64">
        <v>2</v>
      </c>
      <c r="C5" s="65" t="s">
        <v>167</v>
      </c>
      <c r="D5" s="16"/>
    </row>
    <row r="6" spans="2:4" x14ac:dyDescent="0.7">
      <c r="B6" s="64">
        <v>3</v>
      </c>
      <c r="C6" s="65" t="s">
        <v>168</v>
      </c>
      <c r="D6" s="16"/>
    </row>
    <row r="7" spans="2:4" x14ac:dyDescent="0.7">
      <c r="B7" s="64">
        <v>4</v>
      </c>
      <c r="C7" s="65" t="s">
        <v>169</v>
      </c>
      <c r="D7" s="16"/>
    </row>
    <row r="8" spans="2:4" x14ac:dyDescent="0.7">
      <c r="B8" s="64">
        <v>5</v>
      </c>
      <c r="C8" s="65" t="s">
        <v>170</v>
      </c>
      <c r="D8" s="16"/>
    </row>
    <row r="9" spans="2:4" x14ac:dyDescent="0.7">
      <c r="B9" s="64">
        <v>6</v>
      </c>
      <c r="C9" s="65" t="s">
        <v>171</v>
      </c>
    </row>
    <row r="10" spans="2:4" x14ac:dyDescent="0.7">
      <c r="B10" s="64">
        <v>7</v>
      </c>
      <c r="C10" s="65" t="s">
        <v>172</v>
      </c>
      <c r="D10" s="16"/>
    </row>
    <row r="11" spans="2:4" x14ac:dyDescent="0.7">
      <c r="B11" s="64">
        <v>8</v>
      </c>
      <c r="C11" s="65" t="s">
        <v>173</v>
      </c>
      <c r="D11" s="16"/>
    </row>
    <row r="12" spans="2:4" x14ac:dyDescent="0.7">
      <c r="B12" s="64">
        <v>9</v>
      </c>
      <c r="C12" s="65" t="s">
        <v>94</v>
      </c>
      <c r="D12" s="16"/>
    </row>
    <row r="13" spans="2:4" x14ac:dyDescent="0.7">
      <c r="B13" s="64">
        <v>10</v>
      </c>
      <c r="C13" s="65" t="s">
        <v>94</v>
      </c>
      <c r="D13" s="16"/>
    </row>
    <row r="14" spans="2:4" x14ac:dyDescent="0.7">
      <c r="B14" s="69">
        <v>11</v>
      </c>
      <c r="C14" s="65" t="s">
        <v>94</v>
      </c>
      <c r="D14" s="16"/>
    </row>
    <row r="15" spans="2:4" x14ac:dyDescent="0.7">
      <c r="B15" s="69">
        <v>12</v>
      </c>
      <c r="C15" s="65" t="s">
        <v>159</v>
      </c>
      <c r="D15" s="16"/>
    </row>
    <row r="16" spans="2:4" x14ac:dyDescent="0.7">
      <c r="B16" s="69">
        <v>13</v>
      </c>
      <c r="C16" s="65" t="s">
        <v>159</v>
      </c>
      <c r="D16" s="16"/>
    </row>
    <row r="17" spans="2:12" x14ac:dyDescent="0.7">
      <c r="B17" s="69">
        <v>14</v>
      </c>
      <c r="C17" s="65" t="s">
        <v>159</v>
      </c>
      <c r="D17" s="16"/>
    </row>
    <row r="19" spans="2:12" x14ac:dyDescent="0.7">
      <c r="B19" s="16" t="s">
        <v>77</v>
      </c>
    </row>
    <row r="20" spans="2:12" ht="18" thickBot="1" x14ac:dyDescent="0.75"/>
    <row r="21" spans="2:12" ht="20.25" thickBot="1" x14ac:dyDescent="0.75">
      <c r="B21" s="18" t="s">
        <v>63</v>
      </c>
      <c r="C21" s="19" t="s">
        <v>61</v>
      </c>
      <c r="D21" s="20" t="s">
        <v>89</v>
      </c>
      <c r="E21" s="20" t="s">
        <v>90</v>
      </c>
      <c r="F21" s="20" t="s">
        <v>91</v>
      </c>
      <c r="G21" s="20" t="s">
        <v>92</v>
      </c>
      <c r="H21" s="50" t="s">
        <v>174</v>
      </c>
      <c r="I21" s="50" t="s">
        <v>94</v>
      </c>
      <c r="J21" s="50" t="s">
        <v>94</v>
      </c>
      <c r="K21" s="50" t="s">
        <v>159</v>
      </c>
      <c r="L21" s="51" t="s">
        <v>159</v>
      </c>
    </row>
    <row r="22" spans="2:12" ht="19.899999999999999" x14ac:dyDescent="0.7">
      <c r="B22" s="289" t="s">
        <v>64</v>
      </c>
      <c r="C22" s="21" t="s">
        <v>80</v>
      </c>
      <c r="D22" s="22" t="s">
        <v>93</v>
      </c>
      <c r="E22" s="22" t="s">
        <v>95</v>
      </c>
      <c r="F22" s="22" t="s">
        <v>17</v>
      </c>
      <c r="G22" s="22" t="s">
        <v>97</v>
      </c>
      <c r="H22" s="52" t="s">
        <v>62</v>
      </c>
      <c r="I22" s="23" t="s">
        <v>94</v>
      </c>
      <c r="J22" s="23" t="s">
        <v>94</v>
      </c>
      <c r="K22" s="52"/>
      <c r="L22" s="53"/>
    </row>
    <row r="23" spans="2:12" ht="19.899999999999999" x14ac:dyDescent="0.7">
      <c r="B23" s="290"/>
      <c r="C23" s="23" t="s">
        <v>80</v>
      </c>
      <c r="D23" s="23" t="s">
        <v>80</v>
      </c>
      <c r="E23" s="23" t="s">
        <v>96</v>
      </c>
      <c r="F23" s="23" t="s">
        <v>94</v>
      </c>
      <c r="G23" s="23" t="s">
        <v>98</v>
      </c>
      <c r="H23" s="23" t="s">
        <v>94</v>
      </c>
      <c r="I23" s="23" t="s">
        <v>94</v>
      </c>
      <c r="J23" s="23" t="s">
        <v>159</v>
      </c>
      <c r="K23" s="54"/>
      <c r="L23" s="55"/>
    </row>
    <row r="24" spans="2:12" ht="19.899999999999999" x14ac:dyDescent="0.7">
      <c r="B24" s="290"/>
      <c r="C24" s="23" t="s">
        <v>94</v>
      </c>
      <c r="D24" s="23" t="s">
        <v>94</v>
      </c>
      <c r="E24" s="23" t="s">
        <v>94</v>
      </c>
      <c r="F24" s="23" t="s">
        <v>94</v>
      </c>
      <c r="G24" s="23" t="s">
        <v>99</v>
      </c>
      <c r="H24" s="23" t="s">
        <v>94</v>
      </c>
      <c r="I24" s="23" t="s">
        <v>94</v>
      </c>
      <c r="J24" s="23" t="s">
        <v>159</v>
      </c>
      <c r="K24" s="54"/>
      <c r="L24" s="55"/>
    </row>
    <row r="25" spans="2:12" ht="19.899999999999999" x14ac:dyDescent="0.7">
      <c r="B25" s="290"/>
      <c r="C25" s="23" t="s">
        <v>94</v>
      </c>
      <c r="D25" s="23" t="s">
        <v>94</v>
      </c>
      <c r="E25" s="23" t="s">
        <v>94</v>
      </c>
      <c r="F25" s="23" t="s">
        <v>94</v>
      </c>
      <c r="G25" s="23" t="s">
        <v>100</v>
      </c>
      <c r="H25" s="23" t="s">
        <v>94</v>
      </c>
      <c r="I25" s="23" t="s">
        <v>94</v>
      </c>
      <c r="J25" s="23" t="s">
        <v>159</v>
      </c>
      <c r="K25" s="54"/>
      <c r="L25" s="55"/>
    </row>
    <row r="26" spans="2:12" ht="19.899999999999999" x14ac:dyDescent="0.7">
      <c r="B26" s="290"/>
      <c r="C26" s="23" t="s">
        <v>94</v>
      </c>
      <c r="D26" s="23" t="s">
        <v>94</v>
      </c>
      <c r="E26" s="23" t="s">
        <v>94</v>
      </c>
      <c r="F26" s="23" t="s">
        <v>94</v>
      </c>
      <c r="G26" s="23" t="s">
        <v>96</v>
      </c>
      <c r="H26" s="23" t="s">
        <v>94</v>
      </c>
      <c r="I26" s="23" t="s">
        <v>94</v>
      </c>
      <c r="J26" s="23" t="s">
        <v>159</v>
      </c>
      <c r="K26" s="54"/>
      <c r="L26" s="55"/>
    </row>
    <row r="27" spans="2:12" ht="19.899999999999999" x14ac:dyDescent="0.7">
      <c r="B27" s="290"/>
      <c r="C27" s="23" t="s">
        <v>94</v>
      </c>
      <c r="D27" s="23" t="s">
        <v>94</v>
      </c>
      <c r="E27" s="23" t="s">
        <v>94</v>
      </c>
      <c r="F27" s="23" t="s">
        <v>94</v>
      </c>
      <c r="G27" s="23" t="s">
        <v>101</v>
      </c>
      <c r="H27" s="23" t="s">
        <v>94</v>
      </c>
      <c r="I27" s="23" t="s">
        <v>94</v>
      </c>
      <c r="J27" s="23" t="s">
        <v>159</v>
      </c>
      <c r="K27" s="54"/>
      <c r="L27" s="55"/>
    </row>
    <row r="28" spans="2:12" ht="19.899999999999999" x14ac:dyDescent="0.7">
      <c r="B28" s="290"/>
      <c r="C28" s="23" t="s">
        <v>94</v>
      </c>
      <c r="D28" s="23" t="s">
        <v>94</v>
      </c>
      <c r="E28" s="23" t="s">
        <v>94</v>
      </c>
      <c r="F28" s="23" t="s">
        <v>94</v>
      </c>
      <c r="G28" s="23" t="s">
        <v>102</v>
      </c>
      <c r="H28" s="23" t="s">
        <v>94</v>
      </c>
      <c r="I28" s="23" t="s">
        <v>94</v>
      </c>
      <c r="J28" s="23" t="s">
        <v>159</v>
      </c>
      <c r="K28" s="54"/>
      <c r="L28" s="55"/>
    </row>
    <row r="29" spans="2:12" ht="19.899999999999999" x14ac:dyDescent="0.7">
      <c r="B29" s="290"/>
      <c r="C29" s="23" t="s">
        <v>94</v>
      </c>
      <c r="D29" s="23" t="s">
        <v>94</v>
      </c>
      <c r="E29" s="23" t="s">
        <v>94</v>
      </c>
      <c r="F29" s="23" t="s">
        <v>94</v>
      </c>
      <c r="G29" s="23" t="s">
        <v>103</v>
      </c>
      <c r="H29" s="23" t="s">
        <v>94</v>
      </c>
      <c r="I29" s="23" t="s">
        <v>94</v>
      </c>
      <c r="J29" s="23" t="s">
        <v>159</v>
      </c>
      <c r="K29" s="54"/>
      <c r="L29" s="55"/>
    </row>
    <row r="30" spans="2:12" ht="19.899999999999999" x14ac:dyDescent="0.7">
      <c r="B30" s="290"/>
      <c r="C30" s="23" t="s">
        <v>94</v>
      </c>
      <c r="D30" s="23" t="s">
        <v>94</v>
      </c>
      <c r="E30" s="23" t="s">
        <v>94</v>
      </c>
      <c r="F30" s="23" t="s">
        <v>94</v>
      </c>
      <c r="G30" s="23" t="s">
        <v>104</v>
      </c>
      <c r="H30" s="23" t="s">
        <v>94</v>
      </c>
      <c r="I30" s="23" t="s">
        <v>94</v>
      </c>
      <c r="J30" s="23" t="s">
        <v>159</v>
      </c>
      <c r="K30" s="54"/>
      <c r="L30" s="55"/>
    </row>
    <row r="31" spans="2:12" ht="20.25" thickBot="1" x14ac:dyDescent="0.75">
      <c r="B31" s="291"/>
      <c r="C31" s="159" t="s">
        <v>94</v>
      </c>
      <c r="D31" s="160" t="s">
        <v>159</v>
      </c>
      <c r="E31" s="160" t="s">
        <v>159</v>
      </c>
      <c r="F31" s="160" t="s">
        <v>159</v>
      </c>
      <c r="G31" s="160" t="s">
        <v>159</v>
      </c>
      <c r="H31" s="160" t="s">
        <v>159</v>
      </c>
      <c r="I31" s="160" t="s">
        <v>159</v>
      </c>
      <c r="J31" s="160" t="s">
        <v>159</v>
      </c>
      <c r="K31" s="56"/>
      <c r="L31" s="57"/>
    </row>
    <row r="36" spans="3:3" x14ac:dyDescent="0.7">
      <c r="C36" s="15" t="s">
        <v>140</v>
      </c>
    </row>
    <row r="37" spans="3:3" x14ac:dyDescent="0.7">
      <c r="C37" s="15" t="s">
        <v>65</v>
      </c>
    </row>
    <row r="38" spans="3:3" x14ac:dyDescent="0.7">
      <c r="C38" s="15" t="s">
        <v>141</v>
      </c>
    </row>
    <row r="39" spans="3:3" x14ac:dyDescent="0.7">
      <c r="C39" s="15" t="s">
        <v>66</v>
      </c>
    </row>
    <row r="40" spans="3:3" x14ac:dyDescent="0.7">
      <c r="C40" s="15" t="s">
        <v>175</v>
      </c>
    </row>
    <row r="41" spans="3:3" x14ac:dyDescent="0.7">
      <c r="C41" s="15" t="s">
        <v>176</v>
      </c>
    </row>
    <row r="42" spans="3:3" x14ac:dyDescent="0.7">
      <c r="C42" s="15" t="s">
        <v>177</v>
      </c>
    </row>
    <row r="43" spans="3:3" x14ac:dyDescent="0.7">
      <c r="C43" s="15" t="s">
        <v>178</v>
      </c>
    </row>
    <row r="44" spans="3:3" x14ac:dyDescent="0.7">
      <c r="C44" s="15" t="s">
        <v>179</v>
      </c>
    </row>
    <row r="46" spans="3:3" x14ac:dyDescent="0.7">
      <c r="C46" s="15" t="s">
        <v>67</v>
      </c>
    </row>
    <row r="47" spans="3:3" x14ac:dyDescent="0.7">
      <c r="C47" s="15" t="s">
        <v>68</v>
      </c>
    </row>
    <row r="49" spans="3:3" x14ac:dyDescent="0.7">
      <c r="C49" s="15" t="s">
        <v>142</v>
      </c>
    </row>
    <row r="50" spans="3:3" x14ac:dyDescent="0.7">
      <c r="C50" s="15" t="s">
        <v>69</v>
      </c>
    </row>
    <row r="51" spans="3:3" x14ac:dyDescent="0.7">
      <c r="C51" s="15" t="s">
        <v>70</v>
      </c>
    </row>
    <row r="52" spans="3:3" x14ac:dyDescent="0.7">
      <c r="C52" s="15" t="s">
        <v>71</v>
      </c>
    </row>
    <row r="53" spans="3:3" x14ac:dyDescent="0.7">
      <c r="C53" s="15" t="s">
        <v>72</v>
      </c>
    </row>
    <row r="54" spans="3:3" x14ac:dyDescent="0.7">
      <c r="C54" s="15" t="s">
        <v>73</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笠間　裕貴</cp:lastModifiedBy>
  <cp:lastPrinted>2025-08-27T03:18:17Z</cp:lastPrinted>
  <dcterms:created xsi:type="dcterms:W3CDTF">2020-01-28T01:12:50Z</dcterms:created>
  <dcterms:modified xsi:type="dcterms:W3CDTF">2025-08-27T03:21:13Z</dcterms:modified>
</cp:coreProperties>
</file>